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1.NP - Stavební část" sheetId="2" r:id="rId2"/>
    <sheet name="2.NP - Stavební část" sheetId="3" r:id="rId3"/>
    <sheet name="3.NP - Stavební část" sheetId="4" r:id="rId4"/>
    <sheet name="002 - Zdravotně technické..." sheetId="5" r:id="rId5"/>
    <sheet name="003 - Vzduchotechnika" sheetId="6" r:id="rId6"/>
    <sheet name="004 - Elektroinstalace" sheetId="7" r:id="rId7"/>
    <sheet name="VRN - Vedlejší rozpočtové..." sheetId="8" r:id="rId8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'1.NP - Stavební část'!$C$131:$K$191</definedName>
    <definedName name="_xlnm.Print_Area" localSheetId="1">'1.NP - Stavební část'!$C$4:$J$76,'1.NP - Stavební část'!$C$82:$J$111,'1.NP - Stavební část'!$C$117:$J$191</definedName>
    <definedName name="_xlnm.Print_Titles" localSheetId="1">'1.NP - Stavební část'!$131:$131</definedName>
    <definedName name="_xlnm._FilterDatabase" localSheetId="2" hidden="1">'2.NP - Stavební část'!$C$132:$K$204</definedName>
    <definedName name="_xlnm.Print_Area" localSheetId="2">'2.NP - Stavební část'!$C$4:$J$76,'2.NP - Stavební část'!$C$82:$J$112,'2.NP - Stavební část'!$C$118:$J$204</definedName>
    <definedName name="_xlnm.Print_Titles" localSheetId="2">'2.NP - Stavební část'!$132:$132</definedName>
    <definedName name="_xlnm._FilterDatabase" localSheetId="3" hidden="1">'3.NP - Stavební část'!$C$131:$K$183</definedName>
    <definedName name="_xlnm.Print_Area" localSheetId="3">'3.NP - Stavební část'!$C$4:$J$76,'3.NP - Stavební část'!$C$82:$J$111,'3.NP - Stavební část'!$C$117:$J$183</definedName>
    <definedName name="_xlnm.Print_Titles" localSheetId="3">'3.NP - Stavební část'!$131:$131</definedName>
    <definedName name="_xlnm._FilterDatabase" localSheetId="4" hidden="1">'002 - Zdravotně technické...'!$C$125:$K$183</definedName>
    <definedName name="_xlnm.Print_Area" localSheetId="4">'002 - Zdravotně technické...'!$C$4:$J$76,'002 - Zdravotně technické...'!$C$82:$J$107,'002 - Zdravotně technické...'!$C$113:$J$183</definedName>
    <definedName name="_xlnm.Print_Titles" localSheetId="4">'002 - Zdravotně technické...'!$125:$125</definedName>
    <definedName name="_xlnm._FilterDatabase" localSheetId="5" hidden="1">'003 - Vzduchotechnika'!$C$120:$K$183</definedName>
    <definedName name="_xlnm.Print_Area" localSheetId="5">'003 - Vzduchotechnika'!$C$4:$J$76,'003 - Vzduchotechnika'!$C$82:$J$102,'003 - Vzduchotechnika'!$C$108:$J$183</definedName>
    <definedName name="_xlnm.Print_Titles" localSheetId="5">'003 - Vzduchotechnika'!$120:$120</definedName>
    <definedName name="_xlnm._FilterDatabase" localSheetId="6" hidden="1">'004 - Elektroinstalace'!$C$121:$K$166</definedName>
    <definedName name="_xlnm.Print_Area" localSheetId="6">'004 - Elektroinstalace'!$C$4:$J$76,'004 - Elektroinstalace'!$C$82:$J$103,'004 - Elektroinstalace'!$C$109:$J$166</definedName>
    <definedName name="_xlnm.Print_Titles" localSheetId="6">'004 - Elektroinstalace'!$121:$121</definedName>
    <definedName name="_xlnm._FilterDatabase" localSheetId="7" hidden="1">'VRN - Vedlejší rozpočtové...'!$C$119:$K$129</definedName>
    <definedName name="_xlnm.Print_Area" localSheetId="7">'VRN - Vedlejší rozpočtové...'!$C$4:$J$76,'VRN - Vedlejší rozpočtové...'!$C$82:$J$101,'VRN - Vedlejší rozpočtové...'!$C$107:$J$129</definedName>
    <definedName name="_xlnm.Print_Titles" localSheetId="7">'VRN - Vedlejší rozpočtové...'!$119:$119</definedName>
  </definedNames>
  <calcPr/>
</workbook>
</file>

<file path=xl/calcChain.xml><?xml version="1.0" encoding="utf-8"?>
<calcChain xmlns="http://schemas.openxmlformats.org/spreadsheetml/2006/main">
  <c i="8" l="1" r="J37"/>
  <c r="J36"/>
  <c i="1" r="AY102"/>
  <c i="8" r="J35"/>
  <c i="1" r="AX102"/>
  <c i="8" r="BI129"/>
  <c r="BH129"/>
  <c r="BG129"/>
  <c r="BF129"/>
  <c r="T129"/>
  <c r="T128"/>
  <c r="R129"/>
  <c r="R128"/>
  <c r="P129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T122"/>
  <c r="R123"/>
  <c r="R122"/>
  <c r="P123"/>
  <c r="P122"/>
  <c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7" r="J37"/>
  <c r="J36"/>
  <c i="1" r="AY101"/>
  <c i="7" r="J35"/>
  <c i="1" r="AX101"/>
  <c i="7" r="BI166"/>
  <c r="BH166"/>
  <c r="BG166"/>
  <c r="BF166"/>
  <c r="T166"/>
  <c r="T165"/>
  <c r="R166"/>
  <c r="R165"/>
  <c r="P166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T160"/>
  <c r="R161"/>
  <c r="R160"/>
  <c r="P161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116"/>
  <c r="E7"/>
  <c r="E85"/>
  <c i="6" r="J37"/>
  <c r="J36"/>
  <c i="1" r="AY100"/>
  <c i="6" r="J35"/>
  <c i="1" r="AX100"/>
  <c i="6"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92"/>
  <c r="J17"/>
  <c r="J12"/>
  <c r="J115"/>
  <c r="E7"/>
  <c r="E85"/>
  <c i="5" r="J37"/>
  <c r="J36"/>
  <c i="1" r="AY99"/>
  <c i="5" r="J35"/>
  <c i="1" r="AX99"/>
  <c i="5"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0"/>
  <c r="BH150"/>
  <c r="BG150"/>
  <c r="BF150"/>
  <c r="T150"/>
  <c r="T149"/>
  <c r="R150"/>
  <c r="R149"/>
  <c r="P150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T128"/>
  <c r="R129"/>
  <c r="R128"/>
  <c r="P129"/>
  <c r="P128"/>
  <c r="J123"/>
  <c r="J122"/>
  <c r="F122"/>
  <c r="F120"/>
  <c r="E118"/>
  <c r="J92"/>
  <c r="J91"/>
  <c r="F91"/>
  <c r="F89"/>
  <c r="E87"/>
  <c r="J18"/>
  <c r="E18"/>
  <c r="F92"/>
  <c r="J17"/>
  <c r="J12"/>
  <c r="J120"/>
  <c r="E7"/>
  <c r="E116"/>
  <c i="4" r="J39"/>
  <c r="J38"/>
  <c i="1" r="AY98"/>
  <c i="4" r="J37"/>
  <c i="1" r="AX98"/>
  <c i="4" r="BI183"/>
  <c r="BH183"/>
  <c r="BG183"/>
  <c r="BF183"/>
  <c r="T183"/>
  <c r="T182"/>
  <c r="R183"/>
  <c r="R182"/>
  <c r="P183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T176"/>
  <c r="R177"/>
  <c r="R176"/>
  <c r="P177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3"/>
  <c r="BH143"/>
  <c r="BG143"/>
  <c r="BF143"/>
  <c r="T143"/>
  <c r="T142"/>
  <c r="R143"/>
  <c r="R142"/>
  <c r="P143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J129"/>
  <c r="J128"/>
  <c r="F128"/>
  <c r="F126"/>
  <c r="E124"/>
  <c r="J94"/>
  <c r="J93"/>
  <c r="F93"/>
  <c r="F91"/>
  <c r="E89"/>
  <c r="J20"/>
  <c r="E20"/>
  <c r="F94"/>
  <c r="J19"/>
  <c r="J14"/>
  <c r="J126"/>
  <c r="E7"/>
  <c r="E120"/>
  <c i="3" r="J39"/>
  <c r="J38"/>
  <c i="1" r="AY97"/>
  <c i="3" r="J37"/>
  <c i="1" r="AX97"/>
  <c i="3" r="BI204"/>
  <c r="BH204"/>
  <c r="BG204"/>
  <c r="BF204"/>
  <c r="T204"/>
  <c r="T203"/>
  <c r="R204"/>
  <c r="R203"/>
  <c r="P204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2"/>
  <c r="BH162"/>
  <c r="BG162"/>
  <c r="BF162"/>
  <c r="T162"/>
  <c r="T161"/>
  <c r="R162"/>
  <c r="R161"/>
  <c r="P162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J130"/>
  <c r="J129"/>
  <c r="F129"/>
  <c r="F127"/>
  <c r="E125"/>
  <c r="J94"/>
  <c r="J93"/>
  <c r="F93"/>
  <c r="F91"/>
  <c r="E89"/>
  <c r="J20"/>
  <c r="E20"/>
  <c r="F130"/>
  <c r="J19"/>
  <c r="J14"/>
  <c r="J91"/>
  <c r="E7"/>
  <c r="E121"/>
  <c i="2" r="J39"/>
  <c r="J38"/>
  <c i="1" r="AY96"/>
  <c i="2" r="J37"/>
  <c i="1" r="AX96"/>
  <c i="2" r="BI191"/>
  <c r="BH191"/>
  <c r="BG191"/>
  <c r="BF191"/>
  <c r="T191"/>
  <c r="T190"/>
  <c r="R191"/>
  <c r="R190"/>
  <c r="P191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8"/>
  <c r="BH158"/>
  <c r="BG158"/>
  <c r="BF158"/>
  <c r="T158"/>
  <c r="T157"/>
  <c r="R158"/>
  <c r="R157"/>
  <c r="P158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J129"/>
  <c r="J128"/>
  <c r="F128"/>
  <c r="F126"/>
  <c r="E124"/>
  <c r="J94"/>
  <c r="J93"/>
  <c r="F93"/>
  <c r="F91"/>
  <c r="E89"/>
  <c r="J20"/>
  <c r="E20"/>
  <c r="F94"/>
  <c r="J19"/>
  <c r="J14"/>
  <c r="J126"/>
  <c r="E7"/>
  <c r="E120"/>
  <c i="1" r="L90"/>
  <c r="AM90"/>
  <c r="AM89"/>
  <c r="L89"/>
  <c r="AM87"/>
  <c r="L87"/>
  <c r="L85"/>
  <c r="L84"/>
  <c i="8" r="BK129"/>
  <c r="J129"/>
  <c r="BK127"/>
  <c r="J127"/>
  <c r="BK126"/>
  <c r="J126"/>
  <c r="BK125"/>
  <c r="J125"/>
  <c r="BK123"/>
  <c r="J123"/>
  <c i="7" r="BK166"/>
  <c r="BK164"/>
  <c r="J163"/>
  <c r="BK158"/>
  <c r="BK157"/>
  <c r="BK154"/>
  <c r="J153"/>
  <c r="BK152"/>
  <c r="BK151"/>
  <c r="BK150"/>
  <c r="BK149"/>
  <c r="J147"/>
  <c r="BK144"/>
  <c r="BK143"/>
  <c r="J142"/>
  <c r="J141"/>
  <c r="BK140"/>
  <c r="J139"/>
  <c r="J138"/>
  <c r="BK137"/>
  <c r="J136"/>
  <c r="J135"/>
  <c r="J127"/>
  <c r="J125"/>
  <c i="6" r="J176"/>
  <c r="J171"/>
  <c r="BK165"/>
  <c r="J164"/>
  <c r="J163"/>
  <c r="BK162"/>
  <c r="J160"/>
  <c r="J156"/>
  <c r="J152"/>
  <c r="J150"/>
  <c r="BK149"/>
  <c r="BK146"/>
  <c r="BK145"/>
  <c r="J142"/>
  <c r="J139"/>
  <c r="J138"/>
  <c r="J134"/>
  <c r="J133"/>
  <c r="BK130"/>
  <c r="J129"/>
  <c r="BK128"/>
  <c r="BK125"/>
  <c i="5" r="BK183"/>
  <c r="BK179"/>
  <c r="J178"/>
  <c r="BK177"/>
  <c r="J174"/>
  <c r="BK170"/>
  <c r="J168"/>
  <c r="J164"/>
  <c r="BK162"/>
  <c r="BK161"/>
  <c r="J160"/>
  <c r="BK159"/>
  <c r="BK158"/>
  <c r="J155"/>
  <c r="J154"/>
  <c r="BK150"/>
  <c r="J148"/>
  <c r="J145"/>
  <c r="J141"/>
  <c r="J139"/>
  <c r="BK138"/>
  <c r="BK137"/>
  <c r="BK136"/>
  <c r="J135"/>
  <c r="BK133"/>
  <c r="BK132"/>
  <c r="BK131"/>
  <c r="BK129"/>
  <c i="4" r="BK180"/>
  <c r="BK177"/>
  <c r="BK172"/>
  <c r="J169"/>
  <c r="J168"/>
  <c r="BK166"/>
  <c r="BK164"/>
  <c r="J163"/>
  <c r="BK159"/>
  <c r="BK158"/>
  <c r="BK157"/>
  <c r="J156"/>
  <c r="J154"/>
  <c r="BK152"/>
  <c r="J147"/>
  <c r="J146"/>
  <c r="BK140"/>
  <c r="J139"/>
  <c r="BK138"/>
  <c i="3" r="J202"/>
  <c r="BK201"/>
  <c r="J200"/>
  <c r="J198"/>
  <c r="BK197"/>
  <c r="BK196"/>
  <c r="J195"/>
  <c r="BK192"/>
  <c r="BK191"/>
  <c r="J189"/>
  <c r="J187"/>
  <c r="BK186"/>
  <c r="BK185"/>
  <c r="J182"/>
  <c r="J176"/>
  <c r="BK172"/>
  <c r="J171"/>
  <c r="J170"/>
  <c r="J169"/>
  <c r="BK168"/>
  <c r="J167"/>
  <c r="J166"/>
  <c r="BK165"/>
  <c r="BK159"/>
  <c r="J158"/>
  <c r="J157"/>
  <c r="J155"/>
  <c r="BK151"/>
  <c r="J146"/>
  <c r="BK145"/>
  <c r="J143"/>
  <c r="J139"/>
  <c r="J138"/>
  <c i="2" r="BK191"/>
  <c r="J185"/>
  <c r="BK183"/>
  <c r="BK181"/>
  <c r="J180"/>
  <c r="BK179"/>
  <c r="J178"/>
  <c r="J176"/>
  <c r="J175"/>
  <c r="BK168"/>
  <c r="J167"/>
  <c r="BK165"/>
  <c r="BK163"/>
  <c r="BK161"/>
  <c r="J150"/>
  <c r="J146"/>
  <c r="J144"/>
  <c r="BK142"/>
  <c r="J141"/>
  <c r="BK137"/>
  <c r="BK135"/>
  <c i="8" r="F35"/>
  <c i="7" r="J166"/>
  <c r="BK161"/>
  <c r="J156"/>
  <c r="J155"/>
  <c r="J151"/>
  <c r="BK148"/>
  <c r="BK146"/>
  <c r="BK145"/>
  <c r="J143"/>
  <c r="BK138"/>
  <c r="BK136"/>
  <c r="J134"/>
  <c r="J133"/>
  <c r="J132"/>
  <c r="BK130"/>
  <c r="BK129"/>
  <c r="J128"/>
  <c r="BK125"/>
  <c i="6" r="J181"/>
  <c r="J180"/>
  <c r="J177"/>
  <c r="BK176"/>
  <c r="J173"/>
  <c r="BK172"/>
  <c r="J170"/>
  <c r="J169"/>
  <c r="J168"/>
  <c r="J166"/>
  <c r="BK164"/>
  <c r="J162"/>
  <c r="J159"/>
  <c r="BK158"/>
  <c r="J155"/>
  <c r="J154"/>
  <c r="BK153"/>
  <c r="J151"/>
  <c r="BK150"/>
  <c r="J149"/>
  <c r="BK148"/>
  <c r="J147"/>
  <c r="J145"/>
  <c r="J143"/>
  <c r="J140"/>
  <c r="BK139"/>
  <c r="BK137"/>
  <c r="J136"/>
  <c r="J135"/>
  <c r="BK129"/>
  <c r="J128"/>
  <c r="J127"/>
  <c r="J124"/>
  <c i="5" r="J182"/>
  <c r="J180"/>
  <c r="BK174"/>
  <c r="BK173"/>
  <c r="J170"/>
  <c r="J167"/>
  <c r="BK166"/>
  <c r="BK164"/>
  <c r="BK163"/>
  <c r="J161"/>
  <c r="J157"/>
  <c r="BK155"/>
  <c r="BK153"/>
  <c r="J150"/>
  <c r="BK139"/>
  <c r="J137"/>
  <c r="J136"/>
  <c r="J132"/>
  <c i="4" r="BK183"/>
  <c r="BK181"/>
  <c r="BK179"/>
  <c r="J175"/>
  <c r="BK174"/>
  <c r="J173"/>
  <c r="J171"/>
  <c r="BK170"/>
  <c r="BK168"/>
  <c r="BK163"/>
  <c r="BK155"/>
  <c r="J152"/>
  <c r="BK151"/>
  <c r="J143"/>
  <c r="J135"/>
  <c i="3" r="BK200"/>
  <c r="J196"/>
  <c r="BK195"/>
  <c r="BK194"/>
  <c r="J193"/>
  <c r="J191"/>
  <c r="BK189"/>
  <c r="BK184"/>
  <c r="J180"/>
  <c r="BK178"/>
  <c r="BK176"/>
  <c r="BK175"/>
  <c r="BK174"/>
  <c r="J173"/>
  <c r="J172"/>
  <c r="BK169"/>
  <c r="J168"/>
  <c r="J154"/>
  <c r="BK153"/>
  <c r="BK150"/>
  <c r="J147"/>
  <c r="BK146"/>
  <c r="BK144"/>
  <c r="BK138"/>
  <c r="BK137"/>
  <c i="2" r="J191"/>
  <c r="BK189"/>
  <c r="BK188"/>
  <c r="BK184"/>
  <c r="J183"/>
  <c r="BK178"/>
  <c r="BK176"/>
  <c r="BK172"/>
  <c r="J171"/>
  <c r="BK170"/>
  <c r="BK169"/>
  <c r="J168"/>
  <c r="BK166"/>
  <c r="J165"/>
  <c r="BK164"/>
  <c r="BK156"/>
  <c r="J155"/>
  <c r="J154"/>
  <c r="BK153"/>
  <c r="BK151"/>
  <c r="BK150"/>
  <c r="J149"/>
  <c r="J142"/>
  <c r="BK140"/>
  <c r="J136"/>
  <c i="7" r="J164"/>
  <c r="BK163"/>
  <c r="J161"/>
  <c r="J158"/>
  <c r="J157"/>
  <c r="BK156"/>
  <c r="BK155"/>
  <c r="J154"/>
  <c r="BK153"/>
  <c r="J152"/>
  <c r="J150"/>
  <c r="J149"/>
  <c r="J148"/>
  <c r="BK147"/>
  <c r="J146"/>
  <c r="J145"/>
  <c r="J144"/>
  <c r="BK141"/>
  <c r="J140"/>
  <c r="BK139"/>
  <c r="J137"/>
  <c r="BK135"/>
  <c r="BK134"/>
  <c r="BK133"/>
  <c r="BK131"/>
  <c r="J130"/>
  <c r="J129"/>
  <c r="BK128"/>
  <c r="BK127"/>
  <c r="J126"/>
  <c i="6" r="J183"/>
  <c r="BK182"/>
  <c r="BK181"/>
  <c r="BK179"/>
  <c r="J178"/>
  <c r="BK177"/>
  <c r="J175"/>
  <c r="BK170"/>
  <c r="BK169"/>
  <c r="BK168"/>
  <c r="BK166"/>
  <c r="J165"/>
  <c r="BK163"/>
  <c r="J157"/>
  <c r="BK152"/>
  <c r="J148"/>
  <c r="BK144"/>
  <c r="BK143"/>
  <c r="BK142"/>
  <c r="J141"/>
  <c r="BK140"/>
  <c r="BK138"/>
  <c r="J137"/>
  <c r="BK135"/>
  <c r="BK134"/>
  <c r="J132"/>
  <c r="J131"/>
  <c r="J126"/>
  <c r="BK124"/>
  <c i="5" r="BK182"/>
  <c r="BK181"/>
  <c r="J179"/>
  <c r="BK178"/>
  <c r="J177"/>
  <c r="BK176"/>
  <c r="J175"/>
  <c r="J171"/>
  <c r="BK165"/>
  <c r="J162"/>
  <c r="BK160"/>
  <c r="J159"/>
  <c r="J156"/>
  <c r="BK154"/>
  <c r="J153"/>
  <c r="J147"/>
  <c r="J146"/>
  <c r="BK145"/>
  <c r="BK143"/>
  <c r="BK142"/>
  <c r="BK140"/>
  <c r="J138"/>
  <c r="BK135"/>
  <c r="J131"/>
  <c r="J129"/>
  <c i="4" r="J183"/>
  <c r="J181"/>
  <c r="J180"/>
  <c r="J179"/>
  <c r="J177"/>
  <c r="BK175"/>
  <c r="J174"/>
  <c r="BK171"/>
  <c r="J170"/>
  <c r="BK169"/>
  <c r="J166"/>
  <c r="BK165"/>
  <c r="J162"/>
  <c r="BK161"/>
  <c r="J160"/>
  <c r="J157"/>
  <c r="BK156"/>
  <c r="J155"/>
  <c r="J150"/>
  <c r="J148"/>
  <c r="BK147"/>
  <c r="BK146"/>
  <c r="BK141"/>
  <c r="BK139"/>
  <c r="BK136"/>
  <c r="BK135"/>
  <c i="3" r="BK204"/>
  <c r="BK202"/>
  <c r="J201"/>
  <c r="BK198"/>
  <c r="BK193"/>
  <c r="BK188"/>
  <c r="J185"/>
  <c r="J184"/>
  <c r="J183"/>
  <c r="BK182"/>
  <c r="BK180"/>
  <c r="J179"/>
  <c r="J178"/>
  <c r="J175"/>
  <c r="J174"/>
  <c r="BK173"/>
  <c r="BK167"/>
  <c r="J162"/>
  <c r="BK160"/>
  <c r="J159"/>
  <c r="BK157"/>
  <c r="BK155"/>
  <c r="J152"/>
  <c r="J151"/>
  <c r="J149"/>
  <c r="BK147"/>
  <c r="J145"/>
  <c r="BK143"/>
  <c r="J142"/>
  <c r="BK140"/>
  <c r="J137"/>
  <c r="J136"/>
  <c i="2" r="J189"/>
  <c r="J188"/>
  <c r="BK187"/>
  <c r="J184"/>
  <c r="J182"/>
  <c r="J181"/>
  <c r="BK180"/>
  <c r="BK174"/>
  <c r="J172"/>
  <c r="J169"/>
  <c r="J164"/>
  <c r="BK162"/>
  <c r="J161"/>
  <c r="J158"/>
  <c r="J153"/>
  <c r="BK148"/>
  <c r="J147"/>
  <c r="BK146"/>
  <c r="BK143"/>
  <c r="J138"/>
  <c r="J135"/>
  <c i="7" r="BK142"/>
  <c r="BK132"/>
  <c r="J131"/>
  <c r="BK126"/>
  <c i="6" r="BK183"/>
  <c r="J182"/>
  <c r="BK180"/>
  <c r="J179"/>
  <c r="BK178"/>
  <c r="BK175"/>
  <c r="BK173"/>
  <c r="J172"/>
  <c r="BK171"/>
  <c r="BK160"/>
  <c r="BK159"/>
  <c r="J158"/>
  <c r="BK157"/>
  <c r="BK156"/>
  <c r="BK155"/>
  <c r="BK154"/>
  <c r="J153"/>
  <c r="BK151"/>
  <c r="BK147"/>
  <c r="J146"/>
  <c r="J144"/>
  <c r="BK141"/>
  <c r="BK136"/>
  <c r="BK133"/>
  <c r="BK132"/>
  <c r="BK131"/>
  <c r="J130"/>
  <c r="BK127"/>
  <c r="BK126"/>
  <c r="J125"/>
  <c i="5" r="J183"/>
  <c r="J181"/>
  <c r="BK180"/>
  <c r="J176"/>
  <c r="BK175"/>
  <c r="J173"/>
  <c r="BK171"/>
  <c r="BK168"/>
  <c r="BK167"/>
  <c r="J166"/>
  <c r="J165"/>
  <c r="J163"/>
  <c r="J158"/>
  <c r="BK157"/>
  <c r="BK156"/>
  <c r="BK148"/>
  <c r="BK147"/>
  <c r="BK146"/>
  <c r="J143"/>
  <c r="J142"/>
  <c r="BK141"/>
  <c r="J140"/>
  <c r="J133"/>
  <c i="4" r="BK173"/>
  <c r="J172"/>
  <c r="J165"/>
  <c r="J164"/>
  <c r="BK162"/>
  <c r="J161"/>
  <c r="BK160"/>
  <c r="J159"/>
  <c r="J158"/>
  <c r="BK154"/>
  <c r="J151"/>
  <c r="BK150"/>
  <c r="BK148"/>
  <c r="BK143"/>
  <c r="J141"/>
  <c r="J140"/>
  <c r="J138"/>
  <c r="J136"/>
  <c i="3" r="J204"/>
  <c r="J197"/>
  <c r="J194"/>
  <c r="J192"/>
  <c r="J188"/>
  <c r="BK187"/>
  <c r="J186"/>
  <c r="BK183"/>
  <c r="BK179"/>
  <c r="BK171"/>
  <c r="BK170"/>
  <c r="BK166"/>
  <c r="J165"/>
  <c r="BK162"/>
  <c r="J160"/>
  <c r="BK158"/>
  <c r="BK154"/>
  <c r="J153"/>
  <c r="BK152"/>
  <c r="J150"/>
  <c r="BK149"/>
  <c r="J144"/>
  <c r="BK142"/>
  <c r="J140"/>
  <c r="BK139"/>
  <c r="BK136"/>
  <c i="2" r="J187"/>
  <c r="BK185"/>
  <c r="BK182"/>
  <c r="J179"/>
  <c r="BK175"/>
  <c r="J174"/>
  <c r="BK171"/>
  <c r="J170"/>
  <c r="BK167"/>
  <c r="J166"/>
  <c r="J163"/>
  <c r="J162"/>
  <c r="BK158"/>
  <c r="J156"/>
  <c r="BK155"/>
  <c r="BK154"/>
  <c r="J151"/>
  <c r="BK149"/>
  <c r="J148"/>
  <c r="BK147"/>
  <c r="BK144"/>
  <c r="J143"/>
  <c r="BK141"/>
  <c r="J140"/>
  <c r="BK138"/>
  <c r="J137"/>
  <c r="BK136"/>
  <c i="1" r="AS95"/>
  <c i="2" l="1" r="BK139"/>
  <c r="J139"/>
  <c r="J101"/>
  <c r="T139"/>
  <c r="P145"/>
  <c r="P152"/>
  <c r="T160"/>
  <c r="P173"/>
  <c r="T177"/>
  <c r="P186"/>
  <c i="3" r="P135"/>
  <c r="R141"/>
  <c r="T148"/>
  <c r="T156"/>
  <c r="BK164"/>
  <c r="BK177"/>
  <c r="J177"/>
  <c r="J107"/>
  <c r="R177"/>
  <c r="BK190"/>
  <c r="J190"/>
  <c r="J109"/>
  <c r="R199"/>
  <c i="4" r="BK145"/>
  <c r="T145"/>
  <c r="R149"/>
  <c r="R153"/>
  <c r="R167"/>
  <c r="T178"/>
  <c i="5" r="T130"/>
  <c r="T127"/>
  <c r="T134"/>
  <c r="R144"/>
  <c r="BK152"/>
  <c r="BK151"/>
  <c r="J151"/>
  <c r="J103"/>
  <c r="BK169"/>
  <c r="J169"/>
  <c r="J105"/>
  <c r="BK172"/>
  <c r="J172"/>
  <c r="J106"/>
  <c i="6" r="T123"/>
  <c r="BK167"/>
  <c r="J167"/>
  <c r="J100"/>
  <c r="BK174"/>
  <c r="J174"/>
  <c r="J101"/>
  <c i="2" r="BK134"/>
  <c r="P134"/>
  <c r="P133"/>
  <c r="P139"/>
  <c r="R145"/>
  <c r="R152"/>
  <c r="P160"/>
  <c r="BK177"/>
  <c r="J177"/>
  <c r="J108"/>
  <c r="BK186"/>
  <c r="J186"/>
  <c r="J109"/>
  <c i="3" r="BK135"/>
  <c r="J135"/>
  <c r="J100"/>
  <c r="R135"/>
  <c r="T141"/>
  <c r="R148"/>
  <c r="R156"/>
  <c r="R164"/>
  <c r="P177"/>
  <c r="T181"/>
  <c r="T190"/>
  <c r="P199"/>
  <c i="4" r="P134"/>
  <c r="P137"/>
  <c r="P145"/>
  <c r="BK149"/>
  <c r="J149"/>
  <c r="J105"/>
  <c r="BK153"/>
  <c r="J153"/>
  <c r="J106"/>
  <c r="BK167"/>
  <c r="J167"/>
  <c r="J107"/>
  <c r="BK178"/>
  <c r="J178"/>
  <c r="J109"/>
  <c i="5" r="BK134"/>
  <c r="J134"/>
  <c r="J100"/>
  <c r="BK144"/>
  <c r="J144"/>
  <c r="J101"/>
  <c r="T152"/>
  <c r="R169"/>
  <c r="T172"/>
  <c i="6" r="BK123"/>
  <c r="BK122"/>
  <c r="J122"/>
  <c r="J97"/>
  <c r="BK161"/>
  <c r="J161"/>
  <c r="J99"/>
  <c r="T161"/>
  <c r="P167"/>
  <c r="T174"/>
  <c i="7" r="BK124"/>
  <c r="J124"/>
  <c r="J98"/>
  <c r="T124"/>
  <c r="T123"/>
  <c r="R162"/>
  <c r="R159"/>
  <c i="2" r="R134"/>
  <c r="BK145"/>
  <c r="J145"/>
  <c r="J102"/>
  <c r="BK152"/>
  <c r="J152"/>
  <c r="J103"/>
  <c r="BK160"/>
  <c r="J160"/>
  <c r="J106"/>
  <c r="BK173"/>
  <c r="J173"/>
  <c r="J107"/>
  <c r="T173"/>
  <c r="R177"/>
  <c r="R186"/>
  <c i="3" r="T135"/>
  <c r="T134"/>
  <c r="P141"/>
  <c r="P148"/>
  <c r="P156"/>
  <c r="T164"/>
  <c r="BK181"/>
  <c r="J181"/>
  <c r="J108"/>
  <c r="R181"/>
  <c r="P190"/>
  <c r="BK199"/>
  <c r="J199"/>
  <c r="J110"/>
  <c i="4" r="BK134"/>
  <c r="J134"/>
  <c r="J100"/>
  <c r="R134"/>
  <c r="BK137"/>
  <c r="J137"/>
  <c r="J101"/>
  <c r="R137"/>
  <c r="R145"/>
  <c r="P149"/>
  <c r="T153"/>
  <c r="P167"/>
  <c r="R178"/>
  <c i="5" r="R130"/>
  <c r="R127"/>
  <c r="R134"/>
  <c r="P144"/>
  <c r="R152"/>
  <c r="T169"/>
  <c r="P172"/>
  <c i="6" r="R123"/>
  <c r="P161"/>
  <c r="T167"/>
  <c r="P174"/>
  <c i="7" r="R124"/>
  <c r="R123"/>
  <c r="P162"/>
  <c r="P159"/>
  <c i="2" r="T134"/>
  <c r="R139"/>
  <c r="T145"/>
  <c r="T152"/>
  <c r="R160"/>
  <c r="R159"/>
  <c r="R173"/>
  <c r="P177"/>
  <c r="T186"/>
  <c i="3" r="BK141"/>
  <c r="J141"/>
  <c r="J101"/>
  <c r="BK148"/>
  <c r="J148"/>
  <c r="J102"/>
  <c r="BK156"/>
  <c r="J156"/>
  <c r="J103"/>
  <c r="P164"/>
  <c r="P163"/>
  <c r="T177"/>
  <c r="P181"/>
  <c r="R190"/>
  <c r="T199"/>
  <c i="4" r="T134"/>
  <c r="T137"/>
  <c r="T149"/>
  <c r="P153"/>
  <c r="T167"/>
  <c r="P178"/>
  <c i="5" r="BK130"/>
  <c r="J130"/>
  <c r="J99"/>
  <c r="P130"/>
  <c r="P127"/>
  <c r="P126"/>
  <c i="1" r="AU99"/>
  <c i="5" r="P134"/>
  <c r="T144"/>
  <c r="P152"/>
  <c r="P151"/>
  <c r="P169"/>
  <c r="R172"/>
  <c i="6" r="P123"/>
  <c r="P122"/>
  <c r="P121"/>
  <c i="1" r="AU100"/>
  <c i="6" r="R161"/>
  <c r="R167"/>
  <c r="R174"/>
  <c i="7" r="P124"/>
  <c r="P123"/>
  <c r="BK162"/>
  <c r="J162"/>
  <c r="J101"/>
  <c r="T162"/>
  <c r="T159"/>
  <c i="8" r="BK124"/>
  <c r="J124"/>
  <c r="J99"/>
  <c r="P124"/>
  <c r="P121"/>
  <c r="P120"/>
  <c i="1" r="AU102"/>
  <c i="8" r="R124"/>
  <c r="R121"/>
  <c r="R120"/>
  <c r="T124"/>
  <c r="T121"/>
  <c r="T120"/>
  <c i="2" r="E85"/>
  <c r="J91"/>
  <c r="F129"/>
  <c r="BE142"/>
  <c r="BE164"/>
  <c r="BE168"/>
  <c r="BE172"/>
  <c r="BE178"/>
  <c r="BE183"/>
  <c r="BE184"/>
  <c r="BE188"/>
  <c i="3" r="F94"/>
  <c r="J127"/>
  <c r="BE145"/>
  <c r="BE155"/>
  <c r="BE159"/>
  <c r="BE165"/>
  <c r="BE172"/>
  <c r="BE174"/>
  <c r="BE176"/>
  <c r="BE178"/>
  <c r="BE180"/>
  <c r="BE184"/>
  <c r="BE185"/>
  <c r="BE189"/>
  <c r="BE191"/>
  <c r="BE194"/>
  <c r="BE202"/>
  <c r="BE204"/>
  <c r="BK203"/>
  <c r="J203"/>
  <c r="J111"/>
  <c i="4" r="E85"/>
  <c r="BE146"/>
  <c r="BE155"/>
  <c r="BE165"/>
  <c r="BE166"/>
  <c i="5" r="E85"/>
  <c r="J89"/>
  <c r="BE129"/>
  <c r="BE131"/>
  <c r="BE135"/>
  <c r="BE137"/>
  <c r="BE138"/>
  <c r="BE143"/>
  <c r="BE150"/>
  <c r="BE154"/>
  <c r="BE159"/>
  <c r="BE160"/>
  <c r="BE162"/>
  <c r="BE164"/>
  <c r="BE177"/>
  <c i="6" r="F118"/>
  <c r="BE128"/>
  <c r="BE134"/>
  <c r="BE137"/>
  <c r="BE138"/>
  <c r="BE139"/>
  <c r="BE142"/>
  <c r="BE144"/>
  <c r="BE164"/>
  <c r="BE165"/>
  <c r="BE168"/>
  <c r="BE169"/>
  <c r="BE182"/>
  <c r="BE183"/>
  <c i="7" r="E112"/>
  <c r="BE127"/>
  <c r="BE134"/>
  <c r="BE136"/>
  <c r="BE141"/>
  <c i="2" r="BE136"/>
  <c r="BE141"/>
  <c r="BE144"/>
  <c r="BE147"/>
  <c r="BE148"/>
  <c r="BE150"/>
  <c r="BE153"/>
  <c r="BE155"/>
  <c r="BE163"/>
  <c r="BE165"/>
  <c r="BE166"/>
  <c r="BE170"/>
  <c r="BE175"/>
  <c r="BE179"/>
  <c r="BK157"/>
  <c r="J157"/>
  <c r="J104"/>
  <c r="BK190"/>
  <c r="J190"/>
  <c r="J110"/>
  <c i="3" r="E85"/>
  <c r="BE136"/>
  <c r="BE138"/>
  <c r="BE150"/>
  <c r="BE153"/>
  <c r="BE168"/>
  <c r="BE170"/>
  <c r="BE186"/>
  <c r="BE195"/>
  <c r="BE196"/>
  <c r="BE200"/>
  <c i="4" r="J91"/>
  <c r="F129"/>
  <c r="BE140"/>
  <c r="BE151"/>
  <c r="BE152"/>
  <c r="BE154"/>
  <c r="BE157"/>
  <c r="BE158"/>
  <c r="BE162"/>
  <c r="BE163"/>
  <c r="BE168"/>
  <c r="BE171"/>
  <c r="BE172"/>
  <c r="BE173"/>
  <c r="BE175"/>
  <c r="BE177"/>
  <c r="BE181"/>
  <c r="BK176"/>
  <c r="J176"/>
  <c r="J108"/>
  <c i="5" r="BE132"/>
  <c r="BE133"/>
  <c r="BE136"/>
  <c r="BE148"/>
  <c r="BE155"/>
  <c r="BE157"/>
  <c r="BE166"/>
  <c r="BE167"/>
  <c r="BE173"/>
  <c r="BE179"/>
  <c r="BE182"/>
  <c r="BE183"/>
  <c i="6" r="BE124"/>
  <c r="BE127"/>
  <c r="BE129"/>
  <c r="BE130"/>
  <c r="BE136"/>
  <c r="BE145"/>
  <c r="BE147"/>
  <c r="BE148"/>
  <c r="BE149"/>
  <c r="BE152"/>
  <c r="BE154"/>
  <c r="BE156"/>
  <c r="BE158"/>
  <c r="BE159"/>
  <c r="BE160"/>
  <c r="BE172"/>
  <c i="7" r="J89"/>
  <c r="BE137"/>
  <c r="BE138"/>
  <c r="BE142"/>
  <c r="BE145"/>
  <c r="BE151"/>
  <c r="BE152"/>
  <c r="BE155"/>
  <c r="BE157"/>
  <c r="BE161"/>
  <c r="BE166"/>
  <c i="2" r="BE135"/>
  <c r="BE137"/>
  <c r="BE146"/>
  <c r="BE154"/>
  <c r="BE158"/>
  <c r="BE161"/>
  <c r="BE162"/>
  <c r="BE167"/>
  <c r="BE174"/>
  <c r="BE176"/>
  <c r="BE180"/>
  <c r="BE181"/>
  <c r="BE182"/>
  <c r="BE185"/>
  <c i="3" r="BE139"/>
  <c r="BE142"/>
  <c r="BE143"/>
  <c r="BE144"/>
  <c r="BE151"/>
  <c r="BE154"/>
  <c r="BE157"/>
  <c r="BE158"/>
  <c r="BE160"/>
  <c r="BE162"/>
  <c r="BE166"/>
  <c r="BE167"/>
  <c r="BE171"/>
  <c r="BE182"/>
  <c r="BE187"/>
  <c r="BE188"/>
  <c r="BE192"/>
  <c r="BE197"/>
  <c r="BE201"/>
  <c i="4" r="BE136"/>
  <c r="BE138"/>
  <c r="BE139"/>
  <c r="BE143"/>
  <c r="BE147"/>
  <c r="BE156"/>
  <c r="BE159"/>
  <c r="BE161"/>
  <c r="BE164"/>
  <c r="BE169"/>
  <c r="BE170"/>
  <c r="BE180"/>
  <c r="BK142"/>
  <c r="J142"/>
  <c r="J102"/>
  <c i="5" r="F123"/>
  <c r="BE140"/>
  <c r="BE141"/>
  <c r="BE145"/>
  <c r="BE147"/>
  <c r="BE158"/>
  <c r="BE161"/>
  <c r="BE168"/>
  <c r="BE170"/>
  <c r="BE175"/>
  <c r="BE176"/>
  <c r="BE178"/>
  <c r="BK128"/>
  <c r="BK127"/>
  <c r="J127"/>
  <c r="J97"/>
  <c r="BK149"/>
  <c r="J149"/>
  <c r="J102"/>
  <c i="6" r="J89"/>
  <c r="E111"/>
  <c r="BE125"/>
  <c r="BE132"/>
  <c r="BE133"/>
  <c r="BE141"/>
  <c r="BE146"/>
  <c r="BE151"/>
  <c r="BE155"/>
  <c r="BE162"/>
  <c r="BE179"/>
  <c r="BE180"/>
  <c r="BE181"/>
  <c i="7" r="F92"/>
  <c r="BE126"/>
  <c r="BE131"/>
  <c r="BE143"/>
  <c r="BE144"/>
  <c r="BE147"/>
  <c r="BE149"/>
  <c r="BE154"/>
  <c r="BE158"/>
  <c r="BE163"/>
  <c r="BE164"/>
  <c i="2" r="BE138"/>
  <c r="BE140"/>
  <c r="BE143"/>
  <c r="BE149"/>
  <c r="BE151"/>
  <c r="BE156"/>
  <c r="BE169"/>
  <c r="BE171"/>
  <c r="BE187"/>
  <c r="BE189"/>
  <c r="BE191"/>
  <c i="3" r="BE137"/>
  <c r="BE140"/>
  <c r="BE146"/>
  <c r="BE147"/>
  <c r="BE149"/>
  <c r="BE152"/>
  <c r="BE169"/>
  <c r="BE173"/>
  <c r="BE175"/>
  <c r="BE179"/>
  <c r="BE183"/>
  <c r="BE193"/>
  <c r="BE198"/>
  <c r="BK161"/>
  <c r="J161"/>
  <c r="J104"/>
  <c i="4" r="BE135"/>
  <c r="BE141"/>
  <c r="BE148"/>
  <c r="BE150"/>
  <c r="BE160"/>
  <c r="BE174"/>
  <c r="BE179"/>
  <c r="BE183"/>
  <c r="BK182"/>
  <c r="J182"/>
  <c r="J110"/>
  <c i="5" r="BE139"/>
  <c r="BE142"/>
  <c r="BE146"/>
  <c r="BE153"/>
  <c r="BE156"/>
  <c r="BE163"/>
  <c r="BE165"/>
  <c r="BE171"/>
  <c r="BE174"/>
  <c r="BE180"/>
  <c r="BE181"/>
  <c i="6" r="BE126"/>
  <c r="BE131"/>
  <c r="BE135"/>
  <c r="BE140"/>
  <c r="BE143"/>
  <c r="BE150"/>
  <c r="BE153"/>
  <c r="BE157"/>
  <c r="BE163"/>
  <c r="BE166"/>
  <c r="BE170"/>
  <c r="BE171"/>
  <c r="BE173"/>
  <c r="BE175"/>
  <c r="BE176"/>
  <c r="BE177"/>
  <c r="BE178"/>
  <c i="7" r="BE125"/>
  <c r="BE128"/>
  <c r="BE129"/>
  <c r="BE130"/>
  <c r="BE132"/>
  <c r="BE133"/>
  <c r="BE135"/>
  <c r="BE139"/>
  <c r="BE140"/>
  <c r="BE146"/>
  <c r="BE148"/>
  <c r="BE150"/>
  <c r="BE153"/>
  <c r="BE156"/>
  <c r="BK160"/>
  <c r="BK159"/>
  <c r="J159"/>
  <c r="J99"/>
  <c r="BK165"/>
  <c r="J165"/>
  <c r="J102"/>
  <c i="8" r="E85"/>
  <c r="J89"/>
  <c r="F92"/>
  <c r="BE123"/>
  <c r="BE125"/>
  <c r="BE126"/>
  <c r="BE127"/>
  <c r="BE129"/>
  <c i="1" r="BB102"/>
  <c i="8" r="BK122"/>
  <c r="J122"/>
  <c r="J98"/>
  <c r="BK128"/>
  <c r="J128"/>
  <c r="J100"/>
  <c i="2" r="F39"/>
  <c i="1" r="BD96"/>
  <c i="3" r="J36"/>
  <c i="1" r="AW97"/>
  <c i="5" r="F35"/>
  <c i="1" r="BB99"/>
  <c i="3" r="F39"/>
  <c i="1" r="BD97"/>
  <c i="7" r="F36"/>
  <c i="1" r="BC101"/>
  <c i="3" r="F38"/>
  <c i="1" r="BC97"/>
  <c i="5" r="J34"/>
  <c i="1" r="AW99"/>
  <c i="3" r="F37"/>
  <c i="1" r="BB97"/>
  <c i="5" r="F37"/>
  <c i="1" r="BD99"/>
  <c i="7" r="F37"/>
  <c i="1" r="BD101"/>
  <c i="8" r="F36"/>
  <c i="1" r="BC102"/>
  <c i="2" r="F36"/>
  <c i="1" r="BA96"/>
  <c i="4" r="F39"/>
  <c i="1" r="BD98"/>
  <c i="6" r="F37"/>
  <c i="1" r="BD100"/>
  <c i="7" r="F35"/>
  <c i="1" r="BB101"/>
  <c i="7" r="J34"/>
  <c i="1" r="AW101"/>
  <c i="8" r="F34"/>
  <c i="1" r="BA102"/>
  <c r="AS94"/>
  <c i="6" r="F35"/>
  <c i="1" r="BB100"/>
  <c i="3" r="F36"/>
  <c i="1" r="BA97"/>
  <c i="5" r="F36"/>
  <c i="1" r="BC99"/>
  <c i="2" r="F38"/>
  <c i="1" r="BC96"/>
  <c i="4" r="F38"/>
  <c i="1" r="BC98"/>
  <c i="5" r="F34"/>
  <c i="1" r="BA99"/>
  <c i="6" r="J34"/>
  <c i="1" r="AW100"/>
  <c i="8" r="F37"/>
  <c i="1" r="BD102"/>
  <c i="2" r="F37"/>
  <c i="1" r="BB96"/>
  <c i="4" r="F36"/>
  <c i="1" r="BA98"/>
  <c i="6" r="F34"/>
  <c i="1" r="BA100"/>
  <c i="7" r="F34"/>
  <c i="1" r="BA101"/>
  <c i="4" r="J36"/>
  <c i="1" r="AW98"/>
  <c i="6" r="F36"/>
  <c i="1" r="BC100"/>
  <c i="2" r="J36"/>
  <c i="1" r="AW96"/>
  <c i="4" r="F37"/>
  <c i="1" r="BB98"/>
  <c i="8" r="J34"/>
  <c i="1" r="AW102"/>
  <c i="2" l="1" r="R133"/>
  <c r="R132"/>
  <c i="4" r="BK144"/>
  <c r="J144"/>
  <c r="J103"/>
  <c i="3" r="BK163"/>
  <c r="J163"/>
  <c r="J105"/>
  <c i="2" r="T159"/>
  <c i="7" r="P122"/>
  <c i="1" r="AU101"/>
  <c i="4" r="T133"/>
  <c i="2" r="T133"/>
  <c r="T132"/>
  <c i="6" r="R122"/>
  <c r="R121"/>
  <c i="3" r="T163"/>
  <c i="7" r="T122"/>
  <c i="4" r="P144"/>
  <c r="P133"/>
  <c r="P132"/>
  <c i="1" r="AU98"/>
  <c i="4" r="T144"/>
  <c i="5" r="R151"/>
  <c r="R126"/>
  <c i="3" r="T133"/>
  <c r="R163"/>
  <c r="R134"/>
  <c i="2" r="P159"/>
  <c r="P132"/>
  <c i="1" r="AU96"/>
  <c i="6" r="T122"/>
  <c r="T121"/>
  <c i="3" r="P134"/>
  <c r="P133"/>
  <c i="1" r="AU97"/>
  <c i="7" r="R122"/>
  <c i="4" r="R144"/>
  <c r="R133"/>
  <c r="R132"/>
  <c i="5" r="T151"/>
  <c r="T126"/>
  <c i="2" r="BK133"/>
  <c r="J134"/>
  <c r="J100"/>
  <c i="3" r="J164"/>
  <c r="J106"/>
  <c i="4" r="J145"/>
  <c r="J104"/>
  <c i="5" r="BK126"/>
  <c r="J126"/>
  <c r="J152"/>
  <c r="J104"/>
  <c i="6" r="BK121"/>
  <c r="J121"/>
  <c i="2" r="BK159"/>
  <c r="J159"/>
  <c r="J105"/>
  <c i="5" r="J128"/>
  <c r="J98"/>
  <c i="6" r="J123"/>
  <c r="J98"/>
  <c i="7" r="J160"/>
  <c r="J100"/>
  <c i="3" r="BK134"/>
  <c r="J134"/>
  <c r="J99"/>
  <c i="7" r="BK123"/>
  <c r="J123"/>
  <c r="J97"/>
  <c i="4" r="BK133"/>
  <c r="BK132"/>
  <c r="J132"/>
  <c r="J98"/>
  <c i="8" r="BK121"/>
  <c r="J121"/>
  <c r="J97"/>
  <c i="1" r="BB95"/>
  <c r="BB94"/>
  <c r="AX94"/>
  <c r="BD95"/>
  <c r="BD94"/>
  <c r="W33"/>
  <c i="3" r="J35"/>
  <c i="1" r="AV97"/>
  <c r="AT97"/>
  <c i="3" r="F35"/>
  <c i="1" r="AZ97"/>
  <c i="6" r="J33"/>
  <c i="1" r="AV100"/>
  <c r="AT100"/>
  <c i="2" r="J35"/>
  <c i="1" r="AV96"/>
  <c r="AT96"/>
  <c i="6" r="F33"/>
  <c i="1" r="AZ100"/>
  <c i="7" r="F33"/>
  <c i="1" r="AZ101"/>
  <c i="6" r="J30"/>
  <c i="1" r="AG100"/>
  <c r="AN100"/>
  <c i="5" r="F33"/>
  <c i="1" r="AZ99"/>
  <c i="4" r="F35"/>
  <c i="1" r="AZ98"/>
  <c r="BA95"/>
  <c r="BA94"/>
  <c r="AW94"/>
  <c r="AK30"/>
  <c i="4" r="J35"/>
  <c i="1" r="AV98"/>
  <c r="AT98"/>
  <c i="5" r="J30"/>
  <c i="1" r="AG99"/>
  <c r="BC95"/>
  <c r="AY95"/>
  <c i="8" r="J33"/>
  <c i="1" r="AV102"/>
  <c r="AT102"/>
  <c i="2" r="F35"/>
  <c i="1" r="AZ96"/>
  <c i="5" r="J33"/>
  <c i="1" r="AV99"/>
  <c r="AT99"/>
  <c i="7" r="J33"/>
  <c i="1" r="AV101"/>
  <c r="AT101"/>
  <c i="8" r="F33"/>
  <c i="1" r="AZ102"/>
  <c i="2" l="1" r="BK132"/>
  <c r="J132"/>
  <c r="J98"/>
  <c i="3" r="R133"/>
  <c i="4" r="T132"/>
  <c i="6" r="J39"/>
  <c i="5" r="J39"/>
  <c i="2" r="J133"/>
  <c r="J99"/>
  <c i="5" r="J96"/>
  <c i="4" r="J133"/>
  <c r="J99"/>
  <c i="6" r="J96"/>
  <c i="3" r="BK133"/>
  <c r="J133"/>
  <c r="J98"/>
  <c i="7" r="BK122"/>
  <c r="J122"/>
  <c i="8" r="BK120"/>
  <c r="J120"/>
  <c r="J96"/>
  <c i="1" r="AN99"/>
  <c r="W30"/>
  <c i="4" r="J32"/>
  <c i="1" r="AG98"/>
  <c r="AN98"/>
  <c r="AZ95"/>
  <c r="AV95"/>
  <c r="AW95"/>
  <c r="AX95"/>
  <c r="BC94"/>
  <c r="W32"/>
  <c r="AU95"/>
  <c r="AU94"/>
  <c r="W31"/>
  <c i="7" r="J30"/>
  <c i="1" r="AG101"/>
  <c r="AN101"/>
  <c i="4" l="1" r="J41"/>
  <c i="7" r="J96"/>
  <c r="J39"/>
  <c i="1" r="AY94"/>
  <c i="2" r="J32"/>
  <c i="1" r="AG96"/>
  <c r="AN96"/>
  <c i="3" r="J32"/>
  <c i="1" r="AG97"/>
  <c r="AN97"/>
  <c r="AZ94"/>
  <c r="W29"/>
  <c i="8" r="J30"/>
  <c i="1" r="AG102"/>
  <c r="AN102"/>
  <c r="AT95"/>
  <c i="3" l="1" r="J41"/>
  <c i="2" r="J41"/>
  <c i="8" r="J39"/>
  <c i="1" r="AG95"/>
  <c r="AN95"/>
  <c r="AV94"/>
  <c r="AK29"/>
  <c l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<sst xmlns="http://schemas.openxmlformats.org/spreadsheetml/2006/main">
  <si>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</si>
  <si>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</si>
  <si>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</si>
  <si>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</si>
  <si>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</si>
  <si>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{92bdfce4-9d6a-442c-aefc-1c96970a6e19}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</si>
  <si>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</si>
  <si>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</si>
  <si>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</si>
  <si>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</si>
  <si>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</si>
  <si>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</si>
  <si>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</si>
  <si>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</si>
  <si>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171202001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</si>
  <si>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</si>
  <si>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</si>
  <si>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Instalace rekuperace v učebnách SPŠ Trutnov</t>
  </si>
  <si>
    <t>KSO:</t>
  </si>
  <si>
    <t>CC-CZ:</t>
  </si>
  <si>
    <t>Místo:</t>
  </si>
  <si>
    <t>Horská 59, 541 01 Trutnov</t>
  </si>
  <si>
    <t>Datum:</t>
  </si>
  <si>
    <t>24. 1. 2020</t>
  </si>
  <si>
    <t>Zadavatel:</t>
  </si>
  <si>
    <t>IČ:</t>
  </si>
  <si>
    <t>69174415</t>
  </si>
  <si>
    <t>Střední průmyslová škola, Trutnov, Školní 101</t>
  </si>
  <si>
    <t>DIČ:</t>
  </si>
  <si>
    <t>Uchazeč:</t>
  </si>
  <si>
    <t>Vyplň údaj</t>
  </si>
  <si>
    <t>Projektant:</t>
  </si>
  <si>
    <t>64255727</t>
  </si>
  <si>
    <t>APA Vamberk, s.r.o.</t>
  </si>
  <si>
    <t>CZ64255727</t>
  </si>
  <si>
    <t>True</t>
  </si>
  <si>
    <t>1</t>
  </si>
  <si>
    <t>Zpracovatel:</t>
  </si>
  <si>
    <t>0,1</t>
  </si>
  <si>
    <t>Ing. Stanislav Lejsek</t>
  </si>
  <si>
    <t>Poznámka:</t>
  </si>
  <si>
    <t>Veškerá případná označení výrobců či obchodní názvy výrobků uvedené v této projektové dokumentaci slouží pouze pro vymezení technických parametrů a kvalitativního standardu. Zhotovitel je oprávněn navrhnout a dodat též jiné výrobky, pokud budou svými technickými parametry a kvalitativním standardem srovnatelné.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</si>
  <si>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</si>
  <si>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</si>
  <si>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</si>
  <si>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</si>
  <si>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</si>
  <si>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</si>
  <si>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</si>
  <si>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</si>
  <si>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</si>
  <si>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</si>
  <si>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</si>
  <si>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</si>
  <si>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</si>
  <si>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</si>
  <si>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</si>
  <si>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</si>
  <si>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</si>
  <si>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</si>
  <si>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</si>
  <si>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</si>
  <si>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</si>
  <si>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</si>
  <si>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</si>
  <si>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</si>
  <si>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</si>
  <si>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</si>
  <si>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</si>
  <si>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</si>
  <si>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</si>
  <si>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</si>
  <si>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</si>
  <si>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</si>
  <si>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</si>
  <si>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</si>
  <si>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</si>
  <si>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</si>
  <si>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</si>
  <si>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</si>
  <si>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</si>
  <si>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</si>
  <si>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</si>
  <si>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</si>
  <si>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</si>
  <si>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</si>
  <si>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001</t>
  </si>
  <si>
    <t>Stavební část</t>
  </si>
  <si>
    <t>STA</t>
  </si>
  <si>
    <t>{f58a6ccc-a662-4bf3-8053-3f47c9f78c30}</t>
  </si>
  <si>
    <t>2</t>
  </si>
  <si>
    <t>/</t>
  </si>
  <si>
    <t>1.NP</t>
  </si>
  <si>
    <t>Soupis</t>
  </si>
  <si>
    <t>{41539234-b4b5-4bc3-830c-f028fcabeade}</t>
  </si>
  <si>
    <t>2.NP</t>
  </si>
  <si>
    <t>{58513b68-538b-4df4-9f05-8a0db4a3d89f}</t>
  </si>
  <si>
    <t>3.NP</t>
  </si>
  <si>
    <t>{591cda33-90b9-4e5d-b5b2-9e2c87e0b6c4}</t>
  </si>
  <si>
    <t>002</t>
  </si>
  <si>
    <t>Zdravotně technické instalace</t>
  </si>
  <si>
    <t>{4dc15b39-6343-4ec3-a7e7-05367b1a5e3b}</t>
  </si>
  <si>
    <t>003</t>
  </si>
  <si>
    <t>Vzduchotechnika</t>
  </si>
  <si>
    <t>{9255d6dd-33dd-4705-8e71-ece5ecf3a139}</t>
  </si>
  <si>
    <t>004</t>
  </si>
  <si>
    <t>Elektroinstalace</t>
  </si>
  <si>
    <t>{06e9fb44-95fb-4764-a113-6197448a6b3e}</t>
  </si>
  <si>
    <t>VRN</t>
  </si>
  <si>
    <t>Vedlejší rozpočtové náklady</t>
  </si>
  <si>
    <t>{9d5a7b18-183c-4828-be4f-b4ce6506126b}</t>
  </si>
  <si>
    <t>KRYCÍ LIST SOUPISU PRACÍ</t>
  </si>
  <si>
    <t>Objekt:</t>
  </si>
  <si>
    <t>001 - Stavební část</t>
  </si>
  <si>
    <t>Soupis:</t>
  </si>
  <si>
    <t>1.NP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</si>
  <si>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</si>
  <si>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</si>
  <si>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</si>
  <si>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</si>
  <si>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</si>
  <si>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</si>
  <si>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</si>
  <si>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</si>
  <si>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</si>
  <si>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</si>
  <si>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</si>
  <si>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</si>
  <si>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763 - Konstrukce suché výstavby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</si>
  <si>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</si>
  <si>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</si>
  <si>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</si>
  <si>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</si>
  <si>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</si>
  <si>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</si>
  <si>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</si>
  <si>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</si>
  <si>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</si>
  <si>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</si>
  <si>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</si>
  <si>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</si>
  <si>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</si>
  <si>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</si>
  <si>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</si>
  <si>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</si>
  <si>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</si>
  <si>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</si>
  <si>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</si>
  <si>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</si>
  <si>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</si>
  <si>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</si>
  <si>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</si>
  <si>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317121251</t>
  </si>
  <si>
    <t>Montáž ŽB překladů prefabrikovaných do rýh světlosti otvoru do 1800 mm</t>
  </si>
  <si>
    <t>kus</t>
  </si>
  <si>
    <t>4</t>
  </si>
  <si>
    <t>-353047657</t>
  </si>
  <si>
    <t>M</t>
  </si>
  <si>
    <t>59321070</t>
  </si>
  <si>
    <t>překlad železobetonový RZP 1190x140x140mm</t>
  </si>
  <si>
    <t>8</t>
  </si>
  <si>
    <t>-7216329</t>
  </si>
  <si>
    <t>317998120</t>
  </si>
  <si>
    <t>Tepelná izolace mezi překlady jakékoliv výšky z EPS tl do 30 mm</t>
  </si>
  <si>
    <t>m2</t>
  </si>
  <si>
    <t>-903490952</t>
  </si>
  <si>
    <t>317998124</t>
  </si>
  <si>
    <t>Tepelná izolace mezi překlady jakékoliv výšky z EPS tl 90 mm</t>
  </si>
  <si>
    <t>1141559705</t>
  </si>
  <si>
    <t>6</t>
  </si>
  <si>
    <t>Úpravy povrchů, podlahy a osazování výplní</t>
  </si>
  <si>
    <t>5</t>
  </si>
  <si>
    <t>612135001</t>
  </si>
  <si>
    <t>Vyrovnání podkladu vnitřních stěn maltou vápenocementovou tl do 10 mm</t>
  </si>
  <si>
    <t>-904076062</t>
  </si>
  <si>
    <t>612325122</t>
  </si>
  <si>
    <t>Vápenocementová štuková omítka rýh ve stěnách šířky do 300 mm</t>
  </si>
  <si>
    <t>1712223353</t>
  </si>
  <si>
    <t>7</t>
  </si>
  <si>
    <t>612325225</t>
  </si>
  <si>
    <t>Vápenocementová štuková omítka malých ploch do 4,0 m2 na stěnách</t>
  </si>
  <si>
    <t>1454650971</t>
  </si>
  <si>
    <t>622135001</t>
  </si>
  <si>
    <t>Vyrovnání podkladu vnějších stěn maltou vápenocementovou tl do 10 mm</t>
  </si>
  <si>
    <t>-1070904461</t>
  </si>
  <si>
    <t>9</t>
  </si>
  <si>
    <t>622325319</t>
  </si>
  <si>
    <t>Oprava vnější vápenocementové štukové omítky složitosti 2 v rozsahu do 100%</t>
  </si>
  <si>
    <t>-154197923</t>
  </si>
  <si>
    <t>Ostatní konstrukce a práce, bourání</t>
  </si>
  <si>
    <t>10</t>
  </si>
  <si>
    <t>949101111</t>
  </si>
  <si>
    <t>Lešení pomocné pro objekty pozemních staveb s lešeňovou podlahou v do 1,9 m zatížení do 150 kg/m2</t>
  </si>
  <si>
    <t>1606159193</t>
  </si>
  <si>
    <t>11</t>
  </si>
  <si>
    <t>952901111</t>
  </si>
  <si>
    <t>Vyčištění budov bytové a občanské výstavby při výšce podlaží do 4 m</t>
  </si>
  <si>
    <t>1124411193</t>
  </si>
  <si>
    <t>12</t>
  </si>
  <si>
    <t>962031133</t>
  </si>
  <si>
    <t>Bourání příček z cihel pálených na MVC tl do 150 mm</t>
  </si>
  <si>
    <t>664801629</t>
  </si>
  <si>
    <t>13</t>
  </si>
  <si>
    <t>971036471</t>
  </si>
  <si>
    <t>Vybourání otvorů ve zdivu cihelném pl do 0,25 m2 na MC z jedné strany tl do 750 mm</t>
  </si>
  <si>
    <t>1088680964</t>
  </si>
  <si>
    <t>14</t>
  </si>
  <si>
    <t>974031664</t>
  </si>
  <si>
    <t>Vysekání rýh ve zdivu cihelném pro vtahování nosníků hl do 150 mm v do 150 mm</t>
  </si>
  <si>
    <t>m</t>
  </si>
  <si>
    <t>-788053788</t>
  </si>
  <si>
    <t>975021211</t>
  </si>
  <si>
    <t>Podchycení nadzákladového zdiva pod stropem tl zdiva do 450 mm</t>
  </si>
  <si>
    <t>-894020448</t>
  </si>
  <si>
    <t>997</t>
  </si>
  <si>
    <t>Přesun sutě</t>
  </si>
  <si>
    <t>16</t>
  </si>
  <si>
    <t>997013215</t>
  </si>
  <si>
    <t>Vnitrostaveništní doprava suti a vybouraných hmot pro budovy v do 18 m ručně</t>
  </si>
  <si>
    <t>t</t>
  </si>
  <si>
    <t>-951501228</t>
  </si>
  <si>
    <t>17</t>
  </si>
  <si>
    <t>997013501</t>
  </si>
  <si>
    <t>Odvoz suti a vybouraných hmot na skládku nebo meziskládku do 1 km se složením</t>
  </si>
  <si>
    <t>64322868</t>
  </si>
  <si>
    <t>18</t>
  </si>
  <si>
    <t>997013509</t>
  </si>
  <si>
    <t>Příplatek k odvozu suti a vybouraných hmot na skládku ZKD 1 km přes 1 km</t>
  </si>
  <si>
    <t>385753991</t>
  </si>
  <si>
    <t>19</t>
  </si>
  <si>
    <t>997013631</t>
  </si>
  <si>
    <t>Poplatek za uložení na skládce (skládkovné) stavebního odpadu směsného kód odpadu 17 09 04</t>
  </si>
  <si>
    <t>-1542667934</t>
  </si>
  <si>
    <t>998</t>
  </si>
  <si>
    <t>Přesun hmot</t>
  </si>
  <si>
    <t>20</t>
  </si>
  <si>
    <t>998018003</t>
  </si>
  <si>
    <t>Přesun hmot ruční pro budovy v do 24 m</t>
  </si>
  <si>
    <t>1892506600</t>
  </si>
  <si>
    <t>PSV</t>
  </si>
  <si>
    <t>Práce a dodávky PSV</t>
  </si>
  <si>
    <t>763</t>
  </si>
  <si>
    <t>Konstrukce suché výstavby</t>
  </si>
  <si>
    <t>763121426</t>
  </si>
  <si>
    <t>SDK stěna předsazená tl 112,5 mm profil CW+UW 100 deska 1xH2 12,5 bez izolace EI 15</t>
  </si>
  <si>
    <t>-387094402</t>
  </si>
  <si>
    <t>22</t>
  </si>
  <si>
    <t>763121811</t>
  </si>
  <si>
    <t>Demontáž SDK předsazené/šachtové stěny s jednoduchou nosnou kcí opláštění jednoduché</t>
  </si>
  <si>
    <t>171737066</t>
  </si>
  <si>
    <t>23</t>
  </si>
  <si>
    <t>763131491</t>
  </si>
  <si>
    <t>SDK podhled deska 1x akustická s izolací dvouvrstvá spodní kce profil CD+UD REI 90 Rw 60 dB včetně izolace</t>
  </si>
  <si>
    <t>-675968453</t>
  </si>
  <si>
    <t>24</t>
  </si>
  <si>
    <t>763131714</t>
  </si>
  <si>
    <t>SDK podhled základní penetrační nátěr</t>
  </si>
  <si>
    <t>-1684076307</t>
  </si>
  <si>
    <t>25</t>
  </si>
  <si>
    <t>763131751</t>
  </si>
  <si>
    <t>Montáž parotěsné zábrany do SDK podhledu</t>
  </si>
  <si>
    <t>1284901572</t>
  </si>
  <si>
    <t>26</t>
  </si>
  <si>
    <t>28329274</t>
  </si>
  <si>
    <t>fólie PE vyztužená pro parotěsnou vrstvu (reakce na oheň - třída E) 110g/m2</t>
  </si>
  <si>
    <t>32</t>
  </si>
  <si>
    <t>685992321</t>
  </si>
  <si>
    <t>27</t>
  </si>
  <si>
    <t>763135101</t>
  </si>
  <si>
    <t>Montáž SDK kazetového podhledu z kazet 600x600 mm na zavěšenou viditelnou nosnou konstrukci</t>
  </si>
  <si>
    <t>-939878214</t>
  </si>
  <si>
    <t>28</t>
  </si>
  <si>
    <t>59030583</t>
  </si>
  <si>
    <t>podhled kazetový bez děrování, skrytá hrana tl 10 mm 600x600mm</t>
  </si>
  <si>
    <t>1520897922</t>
  </si>
  <si>
    <t>29</t>
  </si>
  <si>
    <t>763135812</t>
  </si>
  <si>
    <t>Demontáž podhledu sádrokartonového kazetového na roštu polozapuštěném</t>
  </si>
  <si>
    <t>1821815547</t>
  </si>
  <si>
    <t>30</t>
  </si>
  <si>
    <t>763172312</t>
  </si>
  <si>
    <t>Montáž revizních dvířek SDK kcí vel. 300x300 mm</t>
  </si>
  <si>
    <t>-565934907</t>
  </si>
  <si>
    <t>31</t>
  </si>
  <si>
    <t>59030711</t>
  </si>
  <si>
    <t>dvířka revizní s automatickým zámkem 300x300mm</t>
  </si>
  <si>
    <t>1731977746</t>
  </si>
  <si>
    <t>998763403</t>
  </si>
  <si>
    <t>Přesun hmot procentní pro sádrokartonové konstrukce v objektech v do 24 m</t>
  </si>
  <si>
    <t>%</t>
  </si>
  <si>
    <t>358932678</t>
  </si>
  <si>
    <t>767</t>
  </si>
  <si>
    <t>Konstrukce zámečnické</t>
  </si>
  <si>
    <t>33</t>
  </si>
  <si>
    <t>767995114</t>
  </si>
  <si>
    <t>Montáž atypických zámečnických konstrukcí hmotnosti do 50 kg</t>
  </si>
  <si>
    <t>kg</t>
  </si>
  <si>
    <t>-1934697018</t>
  </si>
  <si>
    <t>34</t>
  </si>
  <si>
    <t>13011027</t>
  </si>
  <si>
    <t>ocel profilová UPE 100 jakost 11 375</t>
  </si>
  <si>
    <t>-447101717</t>
  </si>
  <si>
    <t>35</t>
  </si>
  <si>
    <t>998767203</t>
  </si>
  <si>
    <t>Přesun hmot procentní pro zámečnické konstrukce v objektech v do 24 m</t>
  </si>
  <si>
    <t>1876521169</t>
  </si>
  <si>
    <t>783</t>
  </si>
  <si>
    <t>Dokončovací práce - nátěry</t>
  </si>
  <si>
    <t>36</t>
  </si>
  <si>
    <t>783301311</t>
  </si>
  <si>
    <t>Odmaštění zámečnických konstrukcí vodou ředitelným odmašťovačem</t>
  </si>
  <si>
    <t>-1242288768</t>
  </si>
  <si>
    <t>37</t>
  </si>
  <si>
    <t>783314201</t>
  </si>
  <si>
    <t>Základní antikorozní jednonásobný syntetický standardní nátěr zámečnických konstrukcí</t>
  </si>
  <si>
    <t>800646070</t>
  </si>
  <si>
    <t>38</t>
  </si>
  <si>
    <t>783315101</t>
  </si>
  <si>
    <t>Mezinátěr jednonásobný syntetický standardní zámečnických konstrukcí</t>
  </si>
  <si>
    <t>1603984360</t>
  </si>
  <si>
    <t>39</t>
  </si>
  <si>
    <t>783317101</t>
  </si>
  <si>
    <t>Krycí jednonásobný syntetický standardní nátěr zámečnických konstrukcí</t>
  </si>
  <si>
    <t>1830996834</t>
  </si>
  <si>
    <t>40</t>
  </si>
  <si>
    <t>783822213</t>
  </si>
  <si>
    <t>Celoplošné vyrovnání omítky před provedením nátěru modifikovanou cementovou stěrkou tloušťky do 3 mm</t>
  </si>
  <si>
    <t>-687303431</t>
  </si>
  <si>
    <t>41</t>
  </si>
  <si>
    <t>783823131</t>
  </si>
  <si>
    <t>Penetrační akrylátový nátěr hladkých, tenkovrstvých zrnitých nebo štukových omítek</t>
  </si>
  <si>
    <t>995022857</t>
  </si>
  <si>
    <t>42</t>
  </si>
  <si>
    <t>783826301</t>
  </si>
  <si>
    <t>Elastický (trvale pružný) akrylátový nátěr omítek</t>
  </si>
  <si>
    <t>-1118565895</t>
  </si>
  <si>
    <t>43</t>
  </si>
  <si>
    <t>783896305</t>
  </si>
  <si>
    <t>Příplatek k cenám elastických,mikroarmovacích nátěrů omítek za barevný nátěr v odstínu středně sytém</t>
  </si>
  <si>
    <t>293506510</t>
  </si>
  <si>
    <t>784</t>
  </si>
  <si>
    <t>Dokončovací práce - malby a tapety</t>
  </si>
  <si>
    <t>44</t>
  </si>
  <si>
    <t>784171101</t>
  </si>
  <si>
    <t>Zakrytí vnitřních podlah včetně pozdějšího odkrytí</t>
  </si>
  <si>
    <t>1678981579</t>
  </si>
  <si>
    <t>45</t>
  </si>
  <si>
    <t>58124844</t>
  </si>
  <si>
    <t>fólie pro malířské potřeby zakrývací tl 25µ 4x5m</t>
  </si>
  <si>
    <t>116470117</t>
  </si>
  <si>
    <t>46</t>
  </si>
  <si>
    <t>784211101</t>
  </si>
  <si>
    <t>Dvojnásobné bílé malby ze směsí za mokra výborně otěruvzdorných v místnostech výšky do 3,80 m</t>
  </si>
  <si>
    <t>1625482293</t>
  </si>
  <si>
    <t>HZS</t>
  </si>
  <si>
    <t>Hodinové zúčtovací sazby</t>
  </si>
  <si>
    <t>47</t>
  </si>
  <si>
    <t>HZS4122</t>
  </si>
  <si>
    <t>Hodinová zúčtovací sazba obsluha strojů speciálních - hydraulická zvedací plošina</t>
  </si>
  <si>
    <t>hod</t>
  </si>
  <si>
    <t>512</t>
  </si>
  <si>
    <t>573727577</t>
  </si>
  <si>
    <t>2.NP - Stavební část</t>
  </si>
  <si>
    <t xml:space="preserve">    781 - Dokončovací práce - obklady</t>
  </si>
  <si>
    <t>775562650</t>
  </si>
  <si>
    <t>-269706125</t>
  </si>
  <si>
    <t>59321156</t>
  </si>
  <si>
    <t>překlad železobetonový RZP 1190x140x240mm</t>
  </si>
  <si>
    <t>-333314633</t>
  </si>
  <si>
    <t>405000203</t>
  </si>
  <si>
    <t>-46401710</t>
  </si>
  <si>
    <t>-1095224724</t>
  </si>
  <si>
    <t>612321121</t>
  </si>
  <si>
    <t>Vápenocementová omítka hladká jednovrstvá vnitřních stěn nanášená ručně</t>
  </si>
  <si>
    <t>-552494463</t>
  </si>
  <si>
    <t>796615810</t>
  </si>
  <si>
    <t>-433098391</t>
  </si>
  <si>
    <t>-487588455</t>
  </si>
  <si>
    <t>603470749</t>
  </si>
  <si>
    <t>-1894604317</t>
  </si>
  <si>
    <t>-325969879</t>
  </si>
  <si>
    <t>-2091800383</t>
  </si>
  <si>
    <t>-1051663108</t>
  </si>
  <si>
    <t>43004969</t>
  </si>
  <si>
    <t>-941721725</t>
  </si>
  <si>
    <t>978059541</t>
  </si>
  <si>
    <t>Odsekání a odebrání obkladů stěn z vnitřních obkládaček plochy přes 1 m2</t>
  </si>
  <si>
    <t>-1662450489</t>
  </si>
  <si>
    <t>1823277195</t>
  </si>
  <si>
    <t>309041800</t>
  </si>
  <si>
    <t>-1338611030</t>
  </si>
  <si>
    <t>-482231201</t>
  </si>
  <si>
    <t>-278237933</t>
  </si>
  <si>
    <t>1189429119</t>
  </si>
  <si>
    <t>1397322341</t>
  </si>
  <si>
    <t>381596923</t>
  </si>
  <si>
    <t>-586868189</t>
  </si>
  <si>
    <t>426067050</t>
  </si>
  <si>
    <t>-92563505</t>
  </si>
  <si>
    <t>-2069925581</t>
  </si>
  <si>
    <t>804622404</t>
  </si>
  <si>
    <t>837741191</t>
  </si>
  <si>
    <t>-233359284</t>
  </si>
  <si>
    <t>-664493154</t>
  </si>
  <si>
    <t>421389773</t>
  </si>
  <si>
    <t>-1586672085</t>
  </si>
  <si>
    <t>1006780032</t>
  </si>
  <si>
    <t>-1140826185</t>
  </si>
  <si>
    <t>781</t>
  </si>
  <si>
    <t>Dokončovací práce - obklady</t>
  </si>
  <si>
    <t>781121011</t>
  </si>
  <si>
    <t>Nátěr penetrační na stěnu</t>
  </si>
  <si>
    <t>-529594537</t>
  </si>
  <si>
    <t>781131112</t>
  </si>
  <si>
    <t>Izolace pod obklad nátěrem nebo stěrkou ve dvou vrstvách</t>
  </si>
  <si>
    <t>-1392510928</t>
  </si>
  <si>
    <t>781473810</t>
  </si>
  <si>
    <t>Demontáž obkladů z obkladaček keramických lepených</t>
  </si>
  <si>
    <t>1269530429</t>
  </si>
  <si>
    <t>781474114</t>
  </si>
  <si>
    <t>Montáž obkladů vnitřních keramických hladkých do 22 ks/m2 lepených flexibilním lepidlem</t>
  </si>
  <si>
    <t>2028610448</t>
  </si>
  <si>
    <t>59761040</t>
  </si>
  <si>
    <t>obklad keramický hladký přes 19 do 22ks/m2</t>
  </si>
  <si>
    <t>413349507</t>
  </si>
  <si>
    <t>781477111</t>
  </si>
  <si>
    <t>Příplatek k montáži obkladů vnitřních keramických hladkých za plochu do 10 m2</t>
  </si>
  <si>
    <t>-1459100031</t>
  </si>
  <si>
    <t>781477113</t>
  </si>
  <si>
    <t>Příplatek k montáži obkladů vnitřních keramických hladkých za spárování bílým cementem</t>
  </si>
  <si>
    <t>1871554088</t>
  </si>
  <si>
    <t>998781203</t>
  </si>
  <si>
    <t>Přesun hmot procentní pro obklady keramické v objektech v do 24 m</t>
  </si>
  <si>
    <t>1020546858</t>
  </si>
  <si>
    <t>1971234334</t>
  </si>
  <si>
    <t>48</t>
  </si>
  <si>
    <t>931165208</t>
  </si>
  <si>
    <t>49</t>
  </si>
  <si>
    <t>746536521</t>
  </si>
  <si>
    <t>50</t>
  </si>
  <si>
    <t>25143926</t>
  </si>
  <si>
    <t>51</t>
  </si>
  <si>
    <t>1208794666</t>
  </si>
  <si>
    <t>52</t>
  </si>
  <si>
    <t>739532693</t>
  </si>
  <si>
    <t>53</t>
  </si>
  <si>
    <t>-382197556</t>
  </si>
  <si>
    <t>54</t>
  </si>
  <si>
    <t>398293571</t>
  </si>
  <si>
    <t>55</t>
  </si>
  <si>
    <t>1776953556</t>
  </si>
  <si>
    <t>56</t>
  </si>
  <si>
    <t>2033221381</t>
  </si>
  <si>
    <t>57</t>
  </si>
  <si>
    <t>-1166708352</t>
  </si>
  <si>
    <t>58</t>
  </si>
  <si>
    <t>2607843</t>
  </si>
  <si>
    <t>3.NP - Stavební část</t>
  </si>
  <si>
    <t xml:space="preserve">    713 - Izolace tepelné</t>
  </si>
  <si>
    <t xml:space="preserve">    762 - Konstrukce tesařské</t>
  </si>
  <si>
    <t>1440015344</t>
  </si>
  <si>
    <t>-1236760982</t>
  </si>
  <si>
    <t>217505008</t>
  </si>
  <si>
    <t>1201513286</t>
  </si>
  <si>
    <t>544893088</t>
  </si>
  <si>
    <t>-925063679</t>
  </si>
  <si>
    <t>1802972333</t>
  </si>
  <si>
    <t>713</t>
  </si>
  <si>
    <t>Izolace tepelné</t>
  </si>
  <si>
    <t>713110833</t>
  </si>
  <si>
    <t>Odstranění tepelné izolace stropů přibité nebo nastřelené z vláknitých materiálů suchých tl přes 100 mm</t>
  </si>
  <si>
    <t>-1449146568</t>
  </si>
  <si>
    <t>713111121</t>
  </si>
  <si>
    <t>Montáž izolace tepelné spodem stropů s uchycením drátem rohoží, pásů, dílců, desek</t>
  </si>
  <si>
    <t>1888124606</t>
  </si>
  <si>
    <t>998713203</t>
  </si>
  <si>
    <t>Přesun hmot procentní pro izolace tepelné v objektech v do 24 m</t>
  </si>
  <si>
    <t>1257614527</t>
  </si>
  <si>
    <t>762</t>
  </si>
  <si>
    <t>Konstrukce tesařské</t>
  </si>
  <si>
    <t>762822921</t>
  </si>
  <si>
    <t>Doplnění části stropního trámu z hranolů průřezové plochy do 120 cm2 včetně materiálu</t>
  </si>
  <si>
    <t>1945692197</t>
  </si>
  <si>
    <t>762822922</t>
  </si>
  <si>
    <t>Doplnění části stropního trámu z hranolů průřezové plochy do 224 cm2 včetně materiálu</t>
  </si>
  <si>
    <t>-1953615267</t>
  </si>
  <si>
    <t>998762203</t>
  </si>
  <si>
    <t>Přesun hmot procentní pro kce tesařské v objektech v do 24 m</t>
  </si>
  <si>
    <t>-1787393172</t>
  </si>
  <si>
    <t>763121621</t>
  </si>
  <si>
    <t>Montáž desek tl 12,5 mm na nosnou kci SDK stěna předsazená</t>
  </si>
  <si>
    <t>-650122391</t>
  </si>
  <si>
    <t>59030021</t>
  </si>
  <si>
    <t>deska SDK A tl 12,5mm</t>
  </si>
  <si>
    <t>175236213</t>
  </si>
  <si>
    <t>763122811</t>
  </si>
  <si>
    <t>Demontáž desek jednoduché opláštění SDK předsazená/šachtová stěna</t>
  </si>
  <si>
    <t>1836780246</t>
  </si>
  <si>
    <t>76313149R</t>
  </si>
  <si>
    <t xml:space="preserve">SDK podhled deska 2x akustická s izolací dvouvrstvá spodní kce profil CD+UD REI 90 Rw 60 dB včetně izolace, pož odolonost EI 30 </t>
  </si>
  <si>
    <t>217514285</t>
  </si>
  <si>
    <t>-1692849025</t>
  </si>
  <si>
    <t>1789492999</t>
  </si>
  <si>
    <t>28329028</t>
  </si>
  <si>
    <t>fólie PE vyztužená Al vrstvou pro parotěsnou vrstvu 150g/m2 s integrovanou lepící páskou</t>
  </si>
  <si>
    <t>66425873</t>
  </si>
  <si>
    <t>763132812</t>
  </si>
  <si>
    <t>Demontáž desek dvojité opláštění SDK podhled</t>
  </si>
  <si>
    <t>-1529127615</t>
  </si>
  <si>
    <t>76317111R</t>
  </si>
  <si>
    <t>Prostupy v sádrokartonových příčkách dle projektové dokumentace včetně konečné úpravy</t>
  </si>
  <si>
    <t>917643968</t>
  </si>
  <si>
    <t>7631723R1</t>
  </si>
  <si>
    <t>Montáž revizních dvířek SDK kcí vel. do 4 m2</t>
  </si>
  <si>
    <t>-359461749</t>
  </si>
  <si>
    <t>RGS.KB5154R1</t>
  </si>
  <si>
    <t xml:space="preserve">RVD 2 - revizní dvířka 2000 x 1050 mm </t>
  </si>
  <si>
    <t>-717644814</t>
  </si>
  <si>
    <t>RGS.KB5154R2</t>
  </si>
  <si>
    <t xml:space="preserve">RVD 3 - revizní dvířka 1500 x 1050 mm </t>
  </si>
  <si>
    <t>-1308264550</t>
  </si>
  <si>
    <t>-1427454535</t>
  </si>
  <si>
    <t>472759694</t>
  </si>
  <si>
    <t>-1455902989</t>
  </si>
  <si>
    <t>-1284732482</t>
  </si>
  <si>
    <t>145801632</t>
  </si>
  <si>
    <t>-1834911412</t>
  </si>
  <si>
    <t>334215715</t>
  </si>
  <si>
    <t>877367924</t>
  </si>
  <si>
    <t>-842957056</t>
  </si>
  <si>
    <t>783213121</t>
  </si>
  <si>
    <t>Napouštěcí dvojnásobný syntetický biocidní nátěr tesařských konstrukcí zabudovaných do konstrukce</t>
  </si>
  <si>
    <t>377643602</t>
  </si>
  <si>
    <t>-2019775096</t>
  </si>
  <si>
    <t>205087732</t>
  </si>
  <si>
    <t>-107661565</t>
  </si>
  <si>
    <t>-331911503</t>
  </si>
  <si>
    <t>002 - Zdravotně technické instalace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</si>
  <si>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</si>
  <si>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</si>
  <si>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</si>
  <si>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310237241</t>
  </si>
  <si>
    <t>Zazdívka otvorů pl do 0,25 m2 ve zdivu nadzákladovém cihlami pálenými tl do 300 mm</t>
  </si>
  <si>
    <t>582100979</t>
  </si>
  <si>
    <t>612135101</t>
  </si>
  <si>
    <t>Hrubá výplň rýh ve stěnách maltou jakékoli šířky rýhy</t>
  </si>
  <si>
    <t>-1265405699</t>
  </si>
  <si>
    <t>622635051r</t>
  </si>
  <si>
    <t>Vyčištění komínových průduchů</t>
  </si>
  <si>
    <t>1654003904</t>
  </si>
  <si>
    <t>622635061r</t>
  </si>
  <si>
    <t>Impregnace povrchů komínových průduchů (D+M)</t>
  </si>
  <si>
    <t>-181591498</t>
  </si>
  <si>
    <t>-2090006109</t>
  </si>
  <si>
    <t>953941209r</t>
  </si>
  <si>
    <t>Osazování kovových komínových revizních dvířek</t>
  </si>
  <si>
    <t>-445806996</t>
  </si>
  <si>
    <t>59882561r</t>
  </si>
  <si>
    <t>dvířka komínová nerezová vel. 300x150 mm</t>
  </si>
  <si>
    <t>-1140945825</t>
  </si>
  <si>
    <t>953942324r</t>
  </si>
  <si>
    <t>Osazování nerezových atyp odkapových misek komínových průduchů</t>
  </si>
  <si>
    <t>1760970344</t>
  </si>
  <si>
    <t>59882574r</t>
  </si>
  <si>
    <t>odkapová miska vel. 150x410 mm s kapničkou d 25 mm atyp</t>
  </si>
  <si>
    <t>279967389</t>
  </si>
  <si>
    <t>971033341</t>
  </si>
  <si>
    <t>Vybourání otvorů ve zdivu cihelném pl do 0,09 m2 na MVC nebo MV tl do 300 mm</t>
  </si>
  <si>
    <t>403075998</t>
  </si>
  <si>
    <t>974031153</t>
  </si>
  <si>
    <t>Vysekání rýh ve zdivu cihelném hl do 100 mm š do 100 mm</t>
  </si>
  <si>
    <t>-1943574188</t>
  </si>
  <si>
    <t>974031154</t>
  </si>
  <si>
    <t>Vysekání rýh ve zdivu cihelném hl do 100 mm š do 150 mm</t>
  </si>
  <si>
    <t>-981725418</t>
  </si>
  <si>
    <t>974031167r</t>
  </si>
  <si>
    <t>Vysekání rýh ve zdivu cihelném hl do 200 mm š do 300 mm</t>
  </si>
  <si>
    <t>1365986860</t>
  </si>
  <si>
    <t>997013213</t>
  </si>
  <si>
    <t>Vnitrostaveništní doprava suti a vybouraných hmot pro budovy v do 12 m ručně</t>
  </si>
  <si>
    <t>-831455090</t>
  </si>
  <si>
    <t>1498599496</t>
  </si>
  <si>
    <t>-134354430</t>
  </si>
  <si>
    <t>-1155778771</t>
  </si>
  <si>
    <t>1353608838</t>
  </si>
  <si>
    <t>721</t>
  </si>
  <si>
    <t>Zdravotechnika - vnitřní kanalizace</t>
  </si>
  <si>
    <t>721171803</t>
  </si>
  <si>
    <t>Demontáž potrubí z PVC do D 75</t>
  </si>
  <si>
    <t>-1930156506</t>
  </si>
  <si>
    <t>721171808</t>
  </si>
  <si>
    <t>Demontáž potrubí z PVC do D 114</t>
  </si>
  <si>
    <t>417806337</t>
  </si>
  <si>
    <t>721171902</t>
  </si>
  <si>
    <t>Potrubí z PP vsazení odbočky do hrdla DN 40</t>
  </si>
  <si>
    <t>-1576260117</t>
  </si>
  <si>
    <t>721171905</t>
  </si>
  <si>
    <t>Potrubí z PP vsazení odbočky do hrdla DN 110</t>
  </si>
  <si>
    <t>-520659862</t>
  </si>
  <si>
    <t>721174025</t>
  </si>
  <si>
    <t>Potrubí kanalizační z PP odpadní DN 110</t>
  </si>
  <si>
    <t>-1966024240</t>
  </si>
  <si>
    <t>721174042</t>
  </si>
  <si>
    <t>Potrubí kanalizační z PP připojovací DN 40</t>
  </si>
  <si>
    <t>-1159103909</t>
  </si>
  <si>
    <t>721174042r</t>
  </si>
  <si>
    <t>Potrubí kanalizační z PP připojovací DN 32</t>
  </si>
  <si>
    <t>-1536886350</t>
  </si>
  <si>
    <t>721174043</t>
  </si>
  <si>
    <t>Potrubí kanalizační z PP připojovací DN 50</t>
  </si>
  <si>
    <t>-1253343551</t>
  </si>
  <si>
    <t>721194104r</t>
  </si>
  <si>
    <t>Vyvedení a upevnění odpadních výpustek DN 32</t>
  </si>
  <si>
    <t>221428387</t>
  </si>
  <si>
    <t>721226521r</t>
  </si>
  <si>
    <t>Zápachová uzávěrka vodní podomítková - DN 32 x d 20-32 mm pro odvod kondenzátu VZT jednotek a z komín. průduchů (D+M)</t>
  </si>
  <si>
    <t>1856751839</t>
  </si>
  <si>
    <t>721274103r</t>
  </si>
  <si>
    <t>Sestava odtoku kondenzátu, nátrubek d 20, k d 20 + redukce d 25/20 (D+M)</t>
  </si>
  <si>
    <t>-1516298588</t>
  </si>
  <si>
    <t>721274121r</t>
  </si>
  <si>
    <t>Sestava odtoku kondenzátu, nátrubek d 32, k d 32 (D+M)</t>
  </si>
  <si>
    <t>-351528177</t>
  </si>
  <si>
    <t>721290111</t>
  </si>
  <si>
    <t>Zkouška těsnosti potrubí kanalizace vodou do DN 125</t>
  </si>
  <si>
    <t>2118913675</t>
  </si>
  <si>
    <t>722174003r</t>
  </si>
  <si>
    <t>Potrubí vodovodní plastové PPR svar polyfuze PN 16 D 25 x 3,5 mm - pro odvod kondenzátu VZT jednotek a z komín. průduchů (D+M)</t>
  </si>
  <si>
    <t>-1835134206</t>
  </si>
  <si>
    <t>722174004r</t>
  </si>
  <si>
    <t>Potrubí vodovodní plastové PPR svar polyfuze PN 16 D 32 x 4,4 mm - pro odvod kondenzátu VZT jednotek (D+M)</t>
  </si>
  <si>
    <t>1626725413</t>
  </si>
  <si>
    <t>998721203</t>
  </si>
  <si>
    <t>Přesun hmot procentní pro vnitřní kanalizace v objektech v do 24 m</t>
  </si>
  <si>
    <t>-494768564</t>
  </si>
  <si>
    <t>722</t>
  </si>
  <si>
    <t>Zdravotechnika - vnitřní vodovod</t>
  </si>
  <si>
    <t>722220152</t>
  </si>
  <si>
    <t>Nástěnka závitová plastová PPR PN 20 DN 20 x G 1/2</t>
  </si>
  <si>
    <t>1495897274</t>
  </si>
  <si>
    <t>998722203</t>
  </si>
  <si>
    <t>Přesun hmot procentní pro vnitřní vodovod v objektech v do 24 m</t>
  </si>
  <si>
    <t>-616720999</t>
  </si>
  <si>
    <t>725</t>
  </si>
  <si>
    <t>Zdravotechnika - zařizovací předměty</t>
  </si>
  <si>
    <t>725210821</t>
  </si>
  <si>
    <t>Demontáž umyvadel bez výtokových armatur</t>
  </si>
  <si>
    <t>soub</t>
  </si>
  <si>
    <t>1274581104</t>
  </si>
  <si>
    <t>725219102</t>
  </si>
  <si>
    <t>Montáž umyvadla připevněného na šrouby do zdiva</t>
  </si>
  <si>
    <t>446208991</t>
  </si>
  <si>
    <t>725810811</t>
  </si>
  <si>
    <t>Demontáž ventilů výtokových nástěnných</t>
  </si>
  <si>
    <t>-641279510</t>
  </si>
  <si>
    <t>725819402</t>
  </si>
  <si>
    <t>Montáž ventilů rohových G 1/2 bez připojovací trubičky</t>
  </si>
  <si>
    <t>1517953934</t>
  </si>
  <si>
    <t>55141001r</t>
  </si>
  <si>
    <t>kohout kulový rohový mosazný R 1/2"x3/8"</t>
  </si>
  <si>
    <t>105279023</t>
  </si>
  <si>
    <t>55190006r</t>
  </si>
  <si>
    <t>hadice flexibilní sanitární 3/8"x 3/8", dl. 600 mm, matice mosaz chrom</t>
  </si>
  <si>
    <t>1669878331</t>
  </si>
  <si>
    <t>725820802</t>
  </si>
  <si>
    <t>Demontáž baterie stojánkové do jednoho otvoru</t>
  </si>
  <si>
    <t>-1042673351</t>
  </si>
  <si>
    <t>725829131</t>
  </si>
  <si>
    <t>Montáž baterie umyvadlové stojánkové G 1/2 ostatní typ</t>
  </si>
  <si>
    <t>-897780537</t>
  </si>
  <si>
    <t>725860811</t>
  </si>
  <si>
    <t>Demontáž uzávěrů zápachu jednoduchých</t>
  </si>
  <si>
    <t>241143400</t>
  </si>
  <si>
    <t>725869101</t>
  </si>
  <si>
    <t>Montáž zápachových uzávěrek umyvadlových do DN 40</t>
  </si>
  <si>
    <t>288475431</t>
  </si>
  <si>
    <t>998725203</t>
  </si>
  <si>
    <t>Přesun hmot procentní pro zařizovací předměty v objektech v do 24 m</t>
  </si>
  <si>
    <t>-1144630460</t>
  </si>
  <si>
    <t>003 - Vzduchotechnika</t>
  </si>
  <si>
    <t>PSV - Práce a dodávky PSV - VZDUCHOTECHNIKA</t>
  </si>
  <si>
    <t xml:space="preserve">    VZD1 - Zařízení č.1: Větrání učeben 1.NP-3.NP - mtz, dod</t>
  </si>
  <si>
    <t xml:space="preserve">    VZD2 - Zařízení č.2: Klimatizace serveru - mtz, dod</t>
  </si>
  <si>
    <t xml:space="preserve">    VZD3 - Zařízení č.3: Část úprava rozvodů stávající sociální zázemí - mtz, dod</t>
  </si>
  <si>
    <t xml:space="preserve">    VZD4 - Zařízení č.4: Část ostatní položky - mtz, dod</t>
  </si>
  <si>
    <t>Práce a dodávky PSV - VZDUCHOTECHNIKA</t>
  </si>
  <si>
    <t>VZD1</t>
  </si>
  <si>
    <t>Zařízení č.1: Větrání učeben 1.NP-3.NP - mtz, dod</t>
  </si>
  <si>
    <t xml:space="preserve">VZT jednotka č.1,2 s rekuperací, filtrací, elektro ohřev, manžety, letní by-pass, výkon 1300 m3/hod přívod/odvod vzduchu, externí rozvaděč el., systém MaR, nástěnný ovladač + prokabelování (regulace otáček  a teploty,čidla, detekce poruch a signalizace, č</t>
  </si>
  <si>
    <t>sada</t>
  </si>
  <si>
    <t>1538556271</t>
  </si>
  <si>
    <t>Požární čidlo+prokabelování, blokace chodu VZT jednotky</t>
  </si>
  <si>
    <t>ks</t>
  </si>
  <si>
    <t>-2011283948</t>
  </si>
  <si>
    <t xml:space="preserve">VZT jednotka č.3 s rekuperací, filtrací, elektro ohřev, manžety, letní by-pass, výkon 1180 m3/hod přívod/1260 m3/hod odvod vzduchu, externí rozvaděč el., systém MaR, nástěnný ovladač + prokabelování (regulace otáček  a teploty,čidla, detekce poruch a sign</t>
  </si>
  <si>
    <t>316157883</t>
  </si>
  <si>
    <t>-933860832</t>
  </si>
  <si>
    <t xml:space="preserve">VZT jednotka č.4 s rekuperací, filtrací, elektro ohřev, manžety, letní by-pass, výkon 1920 m3/hod přívod/1920 m3/hod odvod vzduchu, externí rozvaděč el., systém MaR, nástěnný ovladač + prokabelování (regulace otáček  a teploty,čidla, detekce poruch a sign</t>
  </si>
  <si>
    <t>1271740950</t>
  </si>
  <si>
    <t>Sestava easy-boxů s plynulou regulací, 2x pr.125, 2x pr.160, 4x pr.200 , sada čidel, propojovací kabeláž</t>
  </si>
  <si>
    <t>186873298</t>
  </si>
  <si>
    <t>-2135721405</t>
  </si>
  <si>
    <t xml:space="preserve">VZT jednotka č.5,6,7 s rekuperací, filtrací, elektro ohřev, manžety, letní by-pass, výkon 580 m3/hod přívod/odvod vzduchu, externí rozvaděč el., systém MaR, nástěnný ovladač + prokabelování (regulace otáček  a teploty,čidla, detekce poruch a signalizace, </t>
  </si>
  <si>
    <t>-224248034</t>
  </si>
  <si>
    <t xml:space="preserve">VZT jednotka č.8 s rekuperací, filtrací, elektro ohřev, manžety, letní by-pass, výkon 420 m3/hod přívod/370 m3/hod odvod vzduchu, externí rozvaděč el., , systém MaR, nástěnný ovladač + prokabelování (regulace otáček  a teploty,čidla, detekce poruch a sign</t>
  </si>
  <si>
    <t>-1959889774</t>
  </si>
  <si>
    <t>Pomocné závěsy pro instalaci VZT jednotek pod strop v podhledu</t>
  </si>
  <si>
    <t>-20638255</t>
  </si>
  <si>
    <t>Tlumič hluku pr.200, L=1 m</t>
  </si>
  <si>
    <t>-395630877</t>
  </si>
  <si>
    <t>Tlumič hluku pr.250, L=1 m</t>
  </si>
  <si>
    <t>73789735</t>
  </si>
  <si>
    <t>Tlumič hluku pr.280, L=1 m</t>
  </si>
  <si>
    <t>-514600375</t>
  </si>
  <si>
    <t>Tlumič hluku pr.280, L=0,5 m</t>
  </si>
  <si>
    <t>1056074269</t>
  </si>
  <si>
    <t>Tlumič hluku pr.315, L=0,5 m</t>
  </si>
  <si>
    <t>-991024863</t>
  </si>
  <si>
    <t>Tlumič hluku pr.355, L=0,5 m</t>
  </si>
  <si>
    <t>639336199</t>
  </si>
  <si>
    <t>Tlumič hluku 710x500, kulisy, L=0,5 m</t>
  </si>
  <si>
    <t>1659489562</t>
  </si>
  <si>
    <t>Klapka regulační pr.250, servopohon (230V regulace průtoku dle nastavení systému MaR, propojovací kabeláž)</t>
  </si>
  <si>
    <t>-1885579787</t>
  </si>
  <si>
    <t>Spiro potrubí včetně tvarovek pr. 100 (a průchodek stěnou)</t>
  </si>
  <si>
    <t>bm</t>
  </si>
  <si>
    <t>-1789157708</t>
  </si>
  <si>
    <t>Spiro potrubí včetně tvarovek pr. 200 (a průchodek stěnou)</t>
  </si>
  <si>
    <t>-768171209</t>
  </si>
  <si>
    <t>Spiro potrubí včetně tvarovek pr. 250 (a průchodek stěnou)</t>
  </si>
  <si>
    <t>-1708251284</t>
  </si>
  <si>
    <t>Spiro potrubí včetně tvarovek pr. 315 (a průchodek stěnou)</t>
  </si>
  <si>
    <t>1530297581</t>
  </si>
  <si>
    <t>Spiro potrubí včetně tvarovek pr. 355 (a průchodek stěnou)</t>
  </si>
  <si>
    <t>1141427244</t>
  </si>
  <si>
    <t>Flexo potrubí pr.100 s akustickým útlumem</t>
  </si>
  <si>
    <t>-1648943507</t>
  </si>
  <si>
    <t>Flexo potrubí pr.200 s akustickým útlumem, s ocelovou pružinou pro tvarovou stabilitu</t>
  </si>
  <si>
    <t>782053850</t>
  </si>
  <si>
    <t>Flexo potrubí pr.250 s akustickým útlumem,s ocelovou pružinou pro tvarovou stabilitu</t>
  </si>
  <si>
    <t>-1004244035</t>
  </si>
  <si>
    <t>Flexo potrubí pr.315 s akustickým útlumem, s ocelovou pružinou pro tvarovou stabilitu</t>
  </si>
  <si>
    <t>-937225470</t>
  </si>
  <si>
    <t>Flexo potrubí pr.355 s akustickým útlumem, s ocelovou pružinou pro tvarovou stabilitu</t>
  </si>
  <si>
    <t>-1967565443</t>
  </si>
  <si>
    <t>Žaluzie na fasádě 315x315, barva RAL dle fasády, nátrubek na napojení spiro potrubí</t>
  </si>
  <si>
    <t>-847279046</t>
  </si>
  <si>
    <t>Žaluzie na fasádě 355x355, barva RAL dle fasády, nátrubek na napojení potrubí</t>
  </si>
  <si>
    <t>105758568</t>
  </si>
  <si>
    <t>Vyústka přívodní 400x100, regulace průtoku vzduchu, napojovací nátrubek</t>
  </si>
  <si>
    <t>1692383602</t>
  </si>
  <si>
    <t>Vyústka odvodní 400x100, regulace průtoku vzduchu, napojovací nátrubek</t>
  </si>
  <si>
    <t>-91068452</t>
  </si>
  <si>
    <t xml:space="preserve">Talířový ventil bílý pr.100 s regulací, instalace do spiro rozvodu, nátrubek  přes pohled</t>
  </si>
  <si>
    <t>101077734</t>
  </si>
  <si>
    <t>Tepelná (hluková) izolace vnitřní s parozábranou tl.15 mm (kaučuková izolace VZT na sání a výtlaku před a za VZT jednotkou v interéru)</t>
  </si>
  <si>
    <t>985844369</t>
  </si>
  <si>
    <t>Oplechování stavebního prostupu fasádou</t>
  </si>
  <si>
    <t>1869713005</t>
  </si>
  <si>
    <t>Oplechování stavebního prostupu do stávajícího komína</t>
  </si>
  <si>
    <t>-728296187</t>
  </si>
  <si>
    <t>Hranaté pozink potrubí a tvarovky</t>
  </si>
  <si>
    <t>-1770798344</t>
  </si>
  <si>
    <t>VZD2</t>
  </si>
  <si>
    <t>Zařízení č.2: Klimatizace serveru - mtz, dod</t>
  </si>
  <si>
    <t xml:space="preserve">Sestava klimatizační  jednotky , výkon 3 kW, kabel.ovladač, parametry a popis výkresová dokumentace</t>
  </si>
  <si>
    <t>751712193</t>
  </si>
  <si>
    <t>Pomocné komponenty potrubních rozvodů chlaiva (provedeno dle návrhu filálního dodavatele klim. jednotek)</t>
  </si>
  <si>
    <t>-662043440</t>
  </si>
  <si>
    <t>Rozvody chlazení, vč. tepelné izolace, komunikační kabeláž, dálkové infra ovládání jednotek</t>
  </si>
  <si>
    <t>-618025365</t>
  </si>
  <si>
    <t>Zalištování venkovních rozvodů na fasádě (nebo instalace do chráničky)</t>
  </si>
  <si>
    <t>1857491096</t>
  </si>
  <si>
    <t>Průchodky stavební konstrukcí, utěsnění a oplechování, konzole na fasádu</t>
  </si>
  <si>
    <t>soubor</t>
  </si>
  <si>
    <t>-1372148624</t>
  </si>
  <si>
    <t>VZD3</t>
  </si>
  <si>
    <t>Zařízení č.3: Část úprava rozvodů stávající sociální zázemí - mtz, dod</t>
  </si>
  <si>
    <t>Dílčí posun stávající ventilátor v podhledu vč. kabeláže</t>
  </si>
  <si>
    <t>-1827245164</t>
  </si>
  <si>
    <t>Posun stávající vyústky v podhledu (cca 20 ks)</t>
  </si>
  <si>
    <t>1033260865</t>
  </si>
  <si>
    <t>Flexo potrubí s ocelovou pružinou pr.127</t>
  </si>
  <si>
    <t>1431260615</t>
  </si>
  <si>
    <t>Flexo potrubí s ocelovou pružinou pr.160</t>
  </si>
  <si>
    <t>998711765</t>
  </si>
  <si>
    <t>Tepelná izolace vnitřní s parozábranou tl.15 mm (kaučuková izolace ) pro opravu stávajícího stavu</t>
  </si>
  <si>
    <t>-1057176832</t>
  </si>
  <si>
    <t>Spiro potrubí včetně tvarovek pr. 125-160 pro upravení tras</t>
  </si>
  <si>
    <t>984397370</t>
  </si>
  <si>
    <t>VZD4</t>
  </si>
  <si>
    <t>Zařízení č.4: Část ostatní položky - mtz, dod</t>
  </si>
  <si>
    <t>Pomocné konstrukce, objímky, konzole, chráničky potrubí, hydroizolační zatmelení</t>
  </si>
  <si>
    <t>1315554849</t>
  </si>
  <si>
    <t>Drobný a pomocný materiál, utěsněnéí spojů VZT rozvodů</t>
  </si>
  <si>
    <t>1976584313</t>
  </si>
  <si>
    <t>-493499931</t>
  </si>
  <si>
    <t>Vyregulování a uvedení do provozu, návody pro montáž, předávací protokol</t>
  </si>
  <si>
    <t>-1874353125</t>
  </si>
  <si>
    <t>Provozní zkoušky</t>
  </si>
  <si>
    <t>-977213309</t>
  </si>
  <si>
    <t>Revize</t>
  </si>
  <si>
    <t>2100294743</t>
  </si>
  <si>
    <t>Úklid pracoviště a likvidace odpadu</t>
  </si>
  <si>
    <t>2013319429</t>
  </si>
  <si>
    <t>Zaměření stavby, technická příprava, dokumentace skutečného provedení</t>
  </si>
  <si>
    <t>-2069926848</t>
  </si>
  <si>
    <t>Lešení a pomocné plošiny</t>
  </si>
  <si>
    <t>-1430811876</t>
  </si>
  <si>
    <t>004 - Elektroinstalace</t>
  </si>
  <si>
    <t xml:space="preserve">    741 - Elektroinstalace - silnoproud</t>
  </si>
  <si>
    <t>M - Práce a dodávky M</t>
  </si>
  <si>
    <t xml:space="preserve">    21-M - Elektromontáže</t>
  </si>
  <si>
    <t xml:space="preserve">    58-M - Revize vyhrazených technických zařízení</t>
  </si>
  <si>
    <t>741</t>
  </si>
  <si>
    <t>Elektroinstalace - silnoproud</t>
  </si>
  <si>
    <t>741110042</t>
  </si>
  <si>
    <t>Montáž trubka plastová ohebná D přes 23 do 35 mm uložená pevně</t>
  </si>
  <si>
    <t>1790660225</t>
  </si>
  <si>
    <t>34571061</t>
  </si>
  <si>
    <t>trubka elektroinstalační ohebná z PVC (ČSN) 2313</t>
  </si>
  <si>
    <t>-859335586</t>
  </si>
  <si>
    <t>741112011</t>
  </si>
  <si>
    <t>Montáž krabice nástěnná plastová kruhová</t>
  </si>
  <si>
    <t>1138050378</t>
  </si>
  <si>
    <t>34571533</t>
  </si>
  <si>
    <t>krabice odbočná z polystyrénu D 9020/CR 88x88x53mm 4xEST 13,5 bez svorkovnice</t>
  </si>
  <si>
    <t>-2082619475</t>
  </si>
  <si>
    <t>34562694</t>
  </si>
  <si>
    <t>svorkovnice krabicová bezšroubová s vodiči 3x2,5mm2, 400V 24A</t>
  </si>
  <si>
    <t>499494020</t>
  </si>
  <si>
    <t>741120001</t>
  </si>
  <si>
    <t>Montáž vodič Cu izolovaný plný a laněný žíla 0,35-6 mm2 pod omítku (CY)</t>
  </si>
  <si>
    <t>-937114032</t>
  </si>
  <si>
    <t>34140826</t>
  </si>
  <si>
    <t>vodič silový s Cu jádrem 6mm2</t>
  </si>
  <si>
    <t>26083910</t>
  </si>
  <si>
    <t>741122015</t>
  </si>
  <si>
    <t>Montáž kabel Cu bez ukončení uložený pod omítku plný kulatý 3x1,5 mm2 (CYKY)</t>
  </si>
  <si>
    <t>-2139713988</t>
  </si>
  <si>
    <t>34111030</t>
  </si>
  <si>
    <t>kabel silový s Cu jádrem 1kV 3x1,5mm2</t>
  </si>
  <si>
    <t>1369962199</t>
  </si>
  <si>
    <t>741122016</t>
  </si>
  <si>
    <t>Montáž kabel Cu bez ukončení uložený pod omítku plný kulatý 3x2,5 až 6 mm2 (CYKY)</t>
  </si>
  <si>
    <t>1864414378</t>
  </si>
  <si>
    <t>34111036</t>
  </si>
  <si>
    <t>kabel silový s Cu jádrem 1kV 3x2,5mm2</t>
  </si>
  <si>
    <t>1193639240</t>
  </si>
  <si>
    <t>741122031</t>
  </si>
  <si>
    <t>Montáž kabel Cu bez ukončení uložený pod omítku plný kulatý 5x1,5 až 2,5 mm2 (CYKY)</t>
  </si>
  <si>
    <t>322448061</t>
  </si>
  <si>
    <t>34111094</t>
  </si>
  <si>
    <t>kabel silový s Cu jádrem 1kV 5x2,5mm2</t>
  </si>
  <si>
    <t>114789247</t>
  </si>
  <si>
    <t>741132103</t>
  </si>
  <si>
    <t>Ukončení kabelů 3x1,5 až 4 mm2 smršťovací záklopkou nebo páskem bez letování</t>
  </si>
  <si>
    <t>837986658</t>
  </si>
  <si>
    <t>741132145</t>
  </si>
  <si>
    <t>Ukončení kabelů 5x1,5 až 4 mm2 smršťovací záklopkou nebo páskem bez letování</t>
  </si>
  <si>
    <t>-435305774</t>
  </si>
  <si>
    <t>741320101</t>
  </si>
  <si>
    <t>Montáž jistič jednopólový nn do 25 A bez krytu</t>
  </si>
  <si>
    <t>-2076889340</t>
  </si>
  <si>
    <t>35822111</t>
  </si>
  <si>
    <t>jistič 1pólový-charakteristika B 16A</t>
  </si>
  <si>
    <t>-2022676093</t>
  </si>
  <si>
    <t>3582210R</t>
  </si>
  <si>
    <t>jistič 1pólový-charakteristika C 10A</t>
  </si>
  <si>
    <t>-1303823534</t>
  </si>
  <si>
    <t>35822109</t>
  </si>
  <si>
    <t>jistič 1pólový-charakteristika B 10A</t>
  </si>
  <si>
    <t>-514628811</t>
  </si>
  <si>
    <t>741320161</t>
  </si>
  <si>
    <t>Montáž jistič třípólový nn do 25 A bez krytu</t>
  </si>
  <si>
    <t>716508809</t>
  </si>
  <si>
    <t>3582240R</t>
  </si>
  <si>
    <t>jistič 3pólový-charakteristika C 16A</t>
  </si>
  <si>
    <t>1706922093</t>
  </si>
  <si>
    <t>358224R1</t>
  </si>
  <si>
    <t>jistič 3pólový-charakteristika B 10A</t>
  </si>
  <si>
    <t>510666228</t>
  </si>
  <si>
    <t>358224R2</t>
  </si>
  <si>
    <t>jistič 3pólový-charakteristika C 10A</t>
  </si>
  <si>
    <t>-1036751833</t>
  </si>
  <si>
    <t>7413209R</t>
  </si>
  <si>
    <t xml:space="preserve">Úprava rozváděčů </t>
  </si>
  <si>
    <t>klp</t>
  </si>
  <si>
    <t>2094838621</t>
  </si>
  <si>
    <t>741370002</t>
  </si>
  <si>
    <t>Montáž svítidlo žárovkové bytové stropní přisazené 1 zdroj se sklem</t>
  </si>
  <si>
    <t>-192984623</t>
  </si>
  <si>
    <t>741371002</t>
  </si>
  <si>
    <t>Montáž svítidlo zářivkové bytové stropní přisazené 1 zdroj s krytem</t>
  </si>
  <si>
    <t>643082289</t>
  </si>
  <si>
    <t>741371004</t>
  </si>
  <si>
    <t>Montáž svítidlo zářivkové bytové stropní přisazené 2 zdroje s krytem</t>
  </si>
  <si>
    <t>-762170063</t>
  </si>
  <si>
    <t>741371006</t>
  </si>
  <si>
    <t>Montáž svítidlo zářivkové bytové stropní přisazené 4 zdroje s krytem</t>
  </si>
  <si>
    <t>722818163</t>
  </si>
  <si>
    <t>741374821</t>
  </si>
  <si>
    <t>Demontáž osvětlovacího modulového systému zářivkového délky do 1100 mm se zachováním funkčnosti</t>
  </si>
  <si>
    <t>-324341066</t>
  </si>
  <si>
    <t>741374871</t>
  </si>
  <si>
    <t>Demontáž svítidla byt se standard paticí skleněného lustr typu do 2 zdrojů se zachováním funkčnosti</t>
  </si>
  <si>
    <t>-1485210606</t>
  </si>
  <si>
    <t>23170003</t>
  </si>
  <si>
    <t>pěna montážní PUR protipožární jednosložková</t>
  </si>
  <si>
    <t>litr</t>
  </si>
  <si>
    <t>1148671539</t>
  </si>
  <si>
    <t>R1</t>
  </si>
  <si>
    <t>Podružný materiál</t>
  </si>
  <si>
    <t>256</t>
  </si>
  <si>
    <t>64</t>
  </si>
  <si>
    <t>1248946016</t>
  </si>
  <si>
    <t>R2</t>
  </si>
  <si>
    <t>Prořezový materiál</t>
  </si>
  <si>
    <t>2072260255</t>
  </si>
  <si>
    <t>998741102</t>
  </si>
  <si>
    <t>Přesun hmot tonážní pro silnoproud v objektech v do 12 m</t>
  </si>
  <si>
    <t>-1119397992</t>
  </si>
  <si>
    <t>Práce a dodávky M</t>
  </si>
  <si>
    <t>21-M</t>
  </si>
  <si>
    <t>Elektromontáže</t>
  </si>
  <si>
    <t>210280001</t>
  </si>
  <si>
    <t>Zkoušky a prohlídky el rozvodů a zařízení celková prohlídka pro objem mtž prací do 100 000 Kč</t>
  </si>
  <si>
    <t>-32613059</t>
  </si>
  <si>
    <t>58-M</t>
  </si>
  <si>
    <t>Revize vyhrazených technických zařízení</t>
  </si>
  <si>
    <t>580101003</t>
  </si>
  <si>
    <t>Kontrola stavu rozvaděče přes 10 do 30 přístrojů rozvodných zařízení</t>
  </si>
  <si>
    <t>pole</t>
  </si>
  <si>
    <t>888455886</t>
  </si>
  <si>
    <t>580101004</t>
  </si>
  <si>
    <t>Kontrola stavu rozvaděče přes 30 přístrojů rozvodných zařízení</t>
  </si>
  <si>
    <t>1829839908</t>
  </si>
  <si>
    <t>HZS2491</t>
  </si>
  <si>
    <t>Hodinová zúčtovací sazba dělník zednických výpomocí</t>
  </si>
  <si>
    <t>457854207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</si>
  <si>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</si>
  <si>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</si>
  <si>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</si>
  <si>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</si>
  <si>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</si>
  <si>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</si>
  <si>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013254000</t>
  </si>
  <si>
    <t>Dokumentace skutečného provedení stavby</t>
  </si>
  <si>
    <t>kpl</t>
  </si>
  <si>
    <t>1024</t>
  </si>
  <si>
    <t>-846165398</t>
  </si>
  <si>
    <t>VRN3</t>
  </si>
  <si>
    <t>Zařízení staveniště</t>
  </si>
  <si>
    <t>031103000</t>
  </si>
  <si>
    <t>Zřízení zařízení staveniště</t>
  </si>
  <si>
    <t>547831892</t>
  </si>
  <si>
    <t>032903000</t>
  </si>
  <si>
    <t>Náklady na provoz a údržbu vybavení staveniště</t>
  </si>
  <si>
    <t>-1905993537</t>
  </si>
  <si>
    <t>039103000</t>
  </si>
  <si>
    <t>Rozebrání, bourání a odvoz zařízení staveniště</t>
  </si>
  <si>
    <t>-770169493</t>
  </si>
  <si>
    <t>VRN4</t>
  </si>
  <si>
    <t>Inženýrská činnost</t>
  </si>
  <si>
    <t>049303000</t>
  </si>
  <si>
    <t>Náklady vzniklé v souvislosti s předáním stavby</t>
  </si>
  <si>
    <t>1180139033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</si>
</sst>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7" fontId="32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32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34</v>
      </c>
      <c r="AO17" s="19"/>
      <c r="AP17" s="19"/>
      <c r="AQ17" s="19"/>
      <c r="AR17" s="17"/>
      <c r="BE17" s="28"/>
      <c r="BS17" s="14" t="s">
        <v>35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36</v>
      </c>
    </row>
    <row r="19" s="1" customFormat="1" ht="12" customHeight="1">
      <c r="B19" s="18"/>
      <c r="C19" s="19"/>
      <c r="D19" s="29" t="s">
        <v>37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38</v>
      </c>
    </row>
    <row r="20" s="1" customFormat="1" ht="18.48" customHeight="1">
      <c r="B20" s="18"/>
      <c r="C20" s="19"/>
      <c r="D20" s="19"/>
      <c r="E20" s="24" t="s">
        <v>39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35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40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35.25" customHeight="1">
      <c r="B23" s="18"/>
      <c r="C23" s="19"/>
      <c r="D23" s="19"/>
      <c r="E23" s="33" t="s">
        <v>41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42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ROUND(AG94,0)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43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44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45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46</v>
      </c>
      <c r="E29" s="44"/>
      <c r="F29" s="29" t="s">
        <v>47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0)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0)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48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0)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0)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49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0)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50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0)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51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0)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52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53</v>
      </c>
      <c r="U35" s="51"/>
      <c r="V35" s="51"/>
      <c r="W35" s="51"/>
      <c r="X35" s="53" t="s">
        <v>54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55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56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57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58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57</v>
      </c>
      <c r="AI60" s="39"/>
      <c r="AJ60" s="39"/>
      <c r="AK60" s="39"/>
      <c r="AL60" s="39"/>
      <c r="AM60" s="61" t="s">
        <v>58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59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60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57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58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57</v>
      </c>
      <c r="AI75" s="39"/>
      <c r="AJ75" s="39"/>
      <c r="AK75" s="39"/>
      <c r="AL75" s="39"/>
      <c r="AM75" s="61" t="s">
        <v>58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61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171202001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Instalace rekuperace v učebnách SPŠ Trutnov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Horská 59, 541 01 Trutnov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24. 1. 2020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Střední průmyslová škola, Trutnov, Školní 101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31</v>
      </c>
      <c r="AJ89" s="37"/>
      <c r="AK89" s="37"/>
      <c r="AL89" s="37"/>
      <c r="AM89" s="77" t="str">
        <f>IF(E17="","",E17)</f>
        <v>APA Vamberk, s.r.o.</v>
      </c>
      <c r="AN89" s="68"/>
      <c r="AO89" s="68"/>
      <c r="AP89" s="68"/>
      <c r="AQ89" s="37"/>
      <c r="AR89" s="41"/>
      <c r="AS89" s="78" t="s">
        <v>62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29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37</v>
      </c>
      <c r="AJ90" s="37"/>
      <c r="AK90" s="37"/>
      <c r="AL90" s="37"/>
      <c r="AM90" s="77" t="str">
        <f>IF(E20="","",E20)</f>
        <v>Ing. Stanislav Lejsek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63</v>
      </c>
      <c r="D92" s="91"/>
      <c r="E92" s="91"/>
      <c r="F92" s="91"/>
      <c r="G92" s="91"/>
      <c r="H92" s="92"/>
      <c r="I92" s="93" t="s">
        <v>64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65</v>
      </c>
      <c r="AH92" s="91"/>
      <c r="AI92" s="91"/>
      <c r="AJ92" s="91"/>
      <c r="AK92" s="91"/>
      <c r="AL92" s="91"/>
      <c r="AM92" s="91"/>
      <c r="AN92" s="93" t="s">
        <v>66</v>
      </c>
      <c r="AO92" s="91"/>
      <c r="AP92" s="95"/>
      <c r="AQ92" s="96" t="s">
        <v>67</v>
      </c>
      <c r="AR92" s="41"/>
      <c r="AS92" s="97" t="s">
        <v>68</v>
      </c>
      <c r="AT92" s="98" t="s">
        <v>69</v>
      </c>
      <c r="AU92" s="98" t="s">
        <v>70</v>
      </c>
      <c r="AV92" s="98" t="s">
        <v>71</v>
      </c>
      <c r="AW92" s="98" t="s">
        <v>72</v>
      </c>
      <c r="AX92" s="98" t="s">
        <v>73</v>
      </c>
      <c r="AY92" s="98" t="s">
        <v>74</v>
      </c>
      <c r="AZ92" s="98" t="s">
        <v>75</v>
      </c>
      <c r="BA92" s="98" t="s">
        <v>76</v>
      </c>
      <c r="BB92" s="98" t="s">
        <v>77</v>
      </c>
      <c r="BC92" s="98" t="s">
        <v>78</v>
      </c>
      <c r="BD92" s="99" t="s">
        <v>79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80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ROUND(AG95+SUM(AG99:AG102),0)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ROUND(AS95+SUM(AS99:AS102),0)</f>
        <v>0</v>
      </c>
      <c r="AT94" s="111">
        <f>ROUND(SUM(AV94:AW94),1)</f>
        <v>0</v>
      </c>
      <c r="AU94" s="112">
        <f>ROUND(AU95+SUM(AU99:AU102),5)</f>
        <v>0</v>
      </c>
      <c r="AV94" s="111">
        <f>ROUND(AZ94*L29,1)</f>
        <v>0</v>
      </c>
      <c r="AW94" s="111">
        <f>ROUND(BA94*L30,1)</f>
        <v>0</v>
      </c>
      <c r="AX94" s="111">
        <f>ROUND(BB94*L29,1)</f>
        <v>0</v>
      </c>
      <c r="AY94" s="111">
        <f>ROUND(BC94*L30,1)</f>
        <v>0</v>
      </c>
      <c r="AZ94" s="111">
        <f>ROUND(AZ95+SUM(AZ99:AZ102),0)</f>
        <v>0</v>
      </c>
      <c r="BA94" s="111">
        <f>ROUND(BA95+SUM(BA99:BA102),0)</f>
        <v>0</v>
      </c>
      <c r="BB94" s="111">
        <f>ROUND(BB95+SUM(BB99:BB102),0)</f>
        <v>0</v>
      </c>
      <c r="BC94" s="111">
        <f>ROUND(BC95+SUM(BC99:BC102),0)</f>
        <v>0</v>
      </c>
      <c r="BD94" s="113">
        <f>ROUND(BD95+SUM(BD99:BD102),0)</f>
        <v>0</v>
      </c>
      <c r="BE94" s="6"/>
      <c r="BS94" s="114" t="s">
        <v>81</v>
      </c>
      <c r="BT94" s="114" t="s">
        <v>82</v>
      </c>
      <c r="BU94" s="115" t="s">
        <v>83</v>
      </c>
      <c r="BV94" s="114" t="s">
        <v>84</v>
      </c>
      <c r="BW94" s="114" t="s">
        <v>5</v>
      </c>
      <c r="BX94" s="114" t="s">
        <v>85</v>
      </c>
      <c r="CL94" s="114" t="s">
        <v>1</v>
      </c>
    </row>
    <row r="95" s="7" customFormat="1" ht="16.5" customHeight="1">
      <c r="A95" s="7"/>
      <c r="B95" s="116"/>
      <c r="C95" s="117"/>
      <c r="D95" s="118" t="s">
        <v>86</v>
      </c>
      <c r="E95" s="118"/>
      <c r="F95" s="118"/>
      <c r="G95" s="118"/>
      <c r="H95" s="118"/>
      <c r="I95" s="119"/>
      <c r="J95" s="118" t="s">
        <v>87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ROUND(SUM(AG96:AG98),0)</f>
        <v>0</v>
      </c>
      <c r="AH95" s="119"/>
      <c r="AI95" s="119"/>
      <c r="AJ95" s="119"/>
      <c r="AK95" s="119"/>
      <c r="AL95" s="119"/>
      <c r="AM95" s="119"/>
      <c r="AN95" s="121">
        <f>SUM(AG95,AT95)</f>
        <v>0</v>
      </c>
      <c r="AO95" s="119"/>
      <c r="AP95" s="119"/>
      <c r="AQ95" s="122" t="s">
        <v>88</v>
      </c>
      <c r="AR95" s="123"/>
      <c r="AS95" s="124">
        <f>ROUND(SUM(AS96:AS98),0)</f>
        <v>0</v>
      </c>
      <c r="AT95" s="125">
        <f>ROUND(SUM(AV95:AW95),1)</f>
        <v>0</v>
      </c>
      <c r="AU95" s="126">
        <f>ROUND(SUM(AU96:AU98),5)</f>
        <v>0</v>
      </c>
      <c r="AV95" s="125">
        <f>ROUND(AZ95*L29,1)</f>
        <v>0</v>
      </c>
      <c r="AW95" s="125">
        <f>ROUND(BA95*L30,1)</f>
        <v>0</v>
      </c>
      <c r="AX95" s="125">
        <f>ROUND(BB95*L29,1)</f>
        <v>0</v>
      </c>
      <c r="AY95" s="125">
        <f>ROUND(BC95*L30,1)</f>
        <v>0</v>
      </c>
      <c r="AZ95" s="125">
        <f>ROUND(SUM(AZ96:AZ98),0)</f>
        <v>0</v>
      </c>
      <c r="BA95" s="125">
        <f>ROUND(SUM(BA96:BA98),0)</f>
        <v>0</v>
      </c>
      <c r="BB95" s="125">
        <f>ROUND(SUM(BB96:BB98),0)</f>
        <v>0</v>
      </c>
      <c r="BC95" s="125">
        <f>ROUND(SUM(BC96:BC98),0)</f>
        <v>0</v>
      </c>
      <c r="BD95" s="127">
        <f>ROUND(SUM(BD96:BD98),0)</f>
        <v>0</v>
      </c>
      <c r="BE95" s="7"/>
      <c r="BS95" s="128" t="s">
        <v>81</v>
      </c>
      <c r="BT95" s="128" t="s">
        <v>36</v>
      </c>
      <c r="BU95" s="128" t="s">
        <v>83</v>
      </c>
      <c r="BV95" s="128" t="s">
        <v>84</v>
      </c>
      <c r="BW95" s="128" t="s">
        <v>89</v>
      </c>
      <c r="BX95" s="128" t="s">
        <v>5</v>
      </c>
      <c r="CL95" s="128" t="s">
        <v>1</v>
      </c>
      <c r="CM95" s="128" t="s">
        <v>90</v>
      </c>
    </row>
    <row r="96" s="4" customFormat="1" ht="16.5" customHeight="1">
      <c r="A96" s="129" t="s">
        <v>91</v>
      </c>
      <c r="B96" s="67"/>
      <c r="C96" s="130"/>
      <c r="D96" s="130"/>
      <c r="E96" s="131" t="s">
        <v>92</v>
      </c>
      <c r="F96" s="131"/>
      <c r="G96" s="131"/>
      <c r="H96" s="131"/>
      <c r="I96" s="131"/>
      <c r="J96" s="130"/>
      <c r="K96" s="131" t="s">
        <v>87</v>
      </c>
      <c r="L96" s="131"/>
      <c r="M96" s="131"/>
      <c r="N96" s="131"/>
      <c r="O96" s="131"/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  <c r="AA96" s="131"/>
      <c r="AB96" s="131"/>
      <c r="AC96" s="131"/>
      <c r="AD96" s="131"/>
      <c r="AE96" s="131"/>
      <c r="AF96" s="131"/>
      <c r="AG96" s="132">
        <f>'1.NP - Stavební část'!J32</f>
        <v>0</v>
      </c>
      <c r="AH96" s="130"/>
      <c r="AI96" s="130"/>
      <c r="AJ96" s="130"/>
      <c r="AK96" s="130"/>
      <c r="AL96" s="130"/>
      <c r="AM96" s="130"/>
      <c r="AN96" s="132">
        <f>SUM(AG96,AT96)</f>
        <v>0</v>
      </c>
      <c r="AO96" s="130"/>
      <c r="AP96" s="130"/>
      <c r="AQ96" s="133" t="s">
        <v>93</v>
      </c>
      <c r="AR96" s="69"/>
      <c r="AS96" s="134">
        <v>0</v>
      </c>
      <c r="AT96" s="135">
        <f>ROUND(SUM(AV96:AW96),1)</f>
        <v>0</v>
      </c>
      <c r="AU96" s="136">
        <f>'1.NP - Stavební část'!P132</f>
        <v>0</v>
      </c>
      <c r="AV96" s="135">
        <f>'1.NP - Stavební část'!J35</f>
        <v>0</v>
      </c>
      <c r="AW96" s="135">
        <f>'1.NP - Stavební část'!J36</f>
        <v>0</v>
      </c>
      <c r="AX96" s="135">
        <f>'1.NP - Stavební část'!J37</f>
        <v>0</v>
      </c>
      <c r="AY96" s="135">
        <f>'1.NP - Stavební část'!J38</f>
        <v>0</v>
      </c>
      <c r="AZ96" s="135">
        <f>'1.NP - Stavební část'!F35</f>
        <v>0</v>
      </c>
      <c r="BA96" s="135">
        <f>'1.NP - Stavební část'!F36</f>
        <v>0</v>
      </c>
      <c r="BB96" s="135">
        <f>'1.NP - Stavební část'!F37</f>
        <v>0</v>
      </c>
      <c r="BC96" s="135">
        <f>'1.NP - Stavební část'!F38</f>
        <v>0</v>
      </c>
      <c r="BD96" s="137">
        <f>'1.NP - Stavební část'!F39</f>
        <v>0</v>
      </c>
      <c r="BE96" s="4"/>
      <c r="BT96" s="138" t="s">
        <v>90</v>
      </c>
      <c r="BV96" s="138" t="s">
        <v>84</v>
      </c>
      <c r="BW96" s="138" t="s">
        <v>94</v>
      </c>
      <c r="BX96" s="138" t="s">
        <v>89</v>
      </c>
      <c r="CL96" s="138" t="s">
        <v>1</v>
      </c>
    </row>
    <row r="97" s="4" customFormat="1" ht="16.5" customHeight="1">
      <c r="A97" s="129" t="s">
        <v>91</v>
      </c>
      <c r="B97" s="67"/>
      <c r="C97" s="130"/>
      <c r="D97" s="130"/>
      <c r="E97" s="131" t="s">
        <v>95</v>
      </c>
      <c r="F97" s="131"/>
      <c r="G97" s="131"/>
      <c r="H97" s="131"/>
      <c r="I97" s="131"/>
      <c r="J97" s="130"/>
      <c r="K97" s="131" t="s">
        <v>87</v>
      </c>
      <c r="L97" s="131"/>
      <c r="M97" s="131"/>
      <c r="N97" s="131"/>
      <c r="O97" s="131"/>
      <c r="P97" s="131"/>
      <c r="Q97" s="131"/>
      <c r="R97" s="131"/>
      <c r="S97" s="131"/>
      <c r="T97" s="131"/>
      <c r="U97" s="131"/>
      <c r="V97" s="131"/>
      <c r="W97" s="131"/>
      <c r="X97" s="131"/>
      <c r="Y97" s="131"/>
      <c r="Z97" s="131"/>
      <c r="AA97" s="131"/>
      <c r="AB97" s="131"/>
      <c r="AC97" s="131"/>
      <c r="AD97" s="131"/>
      <c r="AE97" s="131"/>
      <c r="AF97" s="131"/>
      <c r="AG97" s="132">
        <f>'2.NP - Stavební část'!J32</f>
        <v>0</v>
      </c>
      <c r="AH97" s="130"/>
      <c r="AI97" s="130"/>
      <c r="AJ97" s="130"/>
      <c r="AK97" s="130"/>
      <c r="AL97" s="130"/>
      <c r="AM97" s="130"/>
      <c r="AN97" s="132">
        <f>SUM(AG97,AT97)</f>
        <v>0</v>
      </c>
      <c r="AO97" s="130"/>
      <c r="AP97" s="130"/>
      <c r="AQ97" s="133" t="s">
        <v>93</v>
      </c>
      <c r="AR97" s="69"/>
      <c r="AS97" s="134">
        <v>0</v>
      </c>
      <c r="AT97" s="135">
        <f>ROUND(SUM(AV97:AW97),1)</f>
        <v>0</v>
      </c>
      <c r="AU97" s="136">
        <f>'2.NP - Stavební část'!P133</f>
        <v>0</v>
      </c>
      <c r="AV97" s="135">
        <f>'2.NP - Stavební část'!J35</f>
        <v>0</v>
      </c>
      <c r="AW97" s="135">
        <f>'2.NP - Stavební část'!J36</f>
        <v>0</v>
      </c>
      <c r="AX97" s="135">
        <f>'2.NP - Stavební část'!J37</f>
        <v>0</v>
      </c>
      <c r="AY97" s="135">
        <f>'2.NP - Stavební část'!J38</f>
        <v>0</v>
      </c>
      <c r="AZ97" s="135">
        <f>'2.NP - Stavební část'!F35</f>
        <v>0</v>
      </c>
      <c r="BA97" s="135">
        <f>'2.NP - Stavební část'!F36</f>
        <v>0</v>
      </c>
      <c r="BB97" s="135">
        <f>'2.NP - Stavební část'!F37</f>
        <v>0</v>
      </c>
      <c r="BC97" s="135">
        <f>'2.NP - Stavební část'!F38</f>
        <v>0</v>
      </c>
      <c r="BD97" s="137">
        <f>'2.NP - Stavební část'!F39</f>
        <v>0</v>
      </c>
      <c r="BE97" s="4"/>
      <c r="BT97" s="138" t="s">
        <v>90</v>
      </c>
      <c r="BV97" s="138" t="s">
        <v>84</v>
      </c>
      <c r="BW97" s="138" t="s">
        <v>96</v>
      </c>
      <c r="BX97" s="138" t="s">
        <v>89</v>
      </c>
      <c r="CL97" s="138" t="s">
        <v>1</v>
      </c>
    </row>
    <row r="98" s="4" customFormat="1" ht="16.5" customHeight="1">
      <c r="A98" s="129" t="s">
        <v>91</v>
      </c>
      <c r="B98" s="67"/>
      <c r="C98" s="130"/>
      <c r="D98" s="130"/>
      <c r="E98" s="131" t="s">
        <v>97</v>
      </c>
      <c r="F98" s="131"/>
      <c r="G98" s="131"/>
      <c r="H98" s="131"/>
      <c r="I98" s="131"/>
      <c r="J98" s="130"/>
      <c r="K98" s="131" t="s">
        <v>87</v>
      </c>
      <c r="L98" s="131"/>
      <c r="M98" s="131"/>
      <c r="N98" s="131"/>
      <c r="O98" s="131"/>
      <c r="P98" s="131"/>
      <c r="Q98" s="131"/>
      <c r="R98" s="131"/>
      <c r="S98" s="131"/>
      <c r="T98" s="131"/>
      <c r="U98" s="131"/>
      <c r="V98" s="131"/>
      <c r="W98" s="131"/>
      <c r="X98" s="131"/>
      <c r="Y98" s="131"/>
      <c r="Z98" s="131"/>
      <c r="AA98" s="131"/>
      <c r="AB98" s="131"/>
      <c r="AC98" s="131"/>
      <c r="AD98" s="131"/>
      <c r="AE98" s="131"/>
      <c r="AF98" s="131"/>
      <c r="AG98" s="132">
        <f>'3.NP - Stavební část'!J32</f>
        <v>0</v>
      </c>
      <c r="AH98" s="130"/>
      <c r="AI98" s="130"/>
      <c r="AJ98" s="130"/>
      <c r="AK98" s="130"/>
      <c r="AL98" s="130"/>
      <c r="AM98" s="130"/>
      <c r="AN98" s="132">
        <f>SUM(AG98,AT98)</f>
        <v>0</v>
      </c>
      <c r="AO98" s="130"/>
      <c r="AP98" s="130"/>
      <c r="AQ98" s="133" t="s">
        <v>93</v>
      </c>
      <c r="AR98" s="69"/>
      <c r="AS98" s="134">
        <v>0</v>
      </c>
      <c r="AT98" s="135">
        <f>ROUND(SUM(AV98:AW98),1)</f>
        <v>0</v>
      </c>
      <c r="AU98" s="136">
        <f>'3.NP - Stavební část'!P132</f>
        <v>0</v>
      </c>
      <c r="AV98" s="135">
        <f>'3.NP - Stavební část'!J35</f>
        <v>0</v>
      </c>
      <c r="AW98" s="135">
        <f>'3.NP - Stavební část'!J36</f>
        <v>0</v>
      </c>
      <c r="AX98" s="135">
        <f>'3.NP - Stavební část'!J37</f>
        <v>0</v>
      </c>
      <c r="AY98" s="135">
        <f>'3.NP - Stavební část'!J38</f>
        <v>0</v>
      </c>
      <c r="AZ98" s="135">
        <f>'3.NP - Stavební část'!F35</f>
        <v>0</v>
      </c>
      <c r="BA98" s="135">
        <f>'3.NP - Stavební část'!F36</f>
        <v>0</v>
      </c>
      <c r="BB98" s="135">
        <f>'3.NP - Stavební část'!F37</f>
        <v>0</v>
      </c>
      <c r="BC98" s="135">
        <f>'3.NP - Stavební část'!F38</f>
        <v>0</v>
      </c>
      <c r="BD98" s="137">
        <f>'3.NP - Stavební část'!F39</f>
        <v>0</v>
      </c>
      <c r="BE98" s="4"/>
      <c r="BT98" s="138" t="s">
        <v>90</v>
      </c>
      <c r="BV98" s="138" t="s">
        <v>84</v>
      </c>
      <c r="BW98" s="138" t="s">
        <v>98</v>
      </c>
      <c r="BX98" s="138" t="s">
        <v>89</v>
      </c>
      <c r="CL98" s="138" t="s">
        <v>1</v>
      </c>
    </row>
    <row r="99" s="7" customFormat="1" ht="16.5" customHeight="1">
      <c r="A99" s="129" t="s">
        <v>91</v>
      </c>
      <c r="B99" s="116"/>
      <c r="C99" s="117"/>
      <c r="D99" s="118" t="s">
        <v>99</v>
      </c>
      <c r="E99" s="118"/>
      <c r="F99" s="118"/>
      <c r="G99" s="118"/>
      <c r="H99" s="118"/>
      <c r="I99" s="119"/>
      <c r="J99" s="118" t="s">
        <v>100</v>
      </c>
      <c r="K99" s="118"/>
      <c r="L99" s="118"/>
      <c r="M99" s="118"/>
      <c r="N99" s="118"/>
      <c r="O99" s="118"/>
      <c r="P99" s="118"/>
      <c r="Q99" s="118"/>
      <c r="R99" s="118"/>
      <c r="S99" s="118"/>
      <c r="T99" s="118"/>
      <c r="U99" s="118"/>
      <c r="V99" s="118"/>
      <c r="W99" s="118"/>
      <c r="X99" s="118"/>
      <c r="Y99" s="118"/>
      <c r="Z99" s="118"/>
      <c r="AA99" s="118"/>
      <c r="AB99" s="118"/>
      <c r="AC99" s="118"/>
      <c r="AD99" s="118"/>
      <c r="AE99" s="118"/>
      <c r="AF99" s="118"/>
      <c r="AG99" s="121">
        <f>'002 - Zdravotně technické...'!J30</f>
        <v>0</v>
      </c>
      <c r="AH99" s="119"/>
      <c r="AI99" s="119"/>
      <c r="AJ99" s="119"/>
      <c r="AK99" s="119"/>
      <c r="AL99" s="119"/>
      <c r="AM99" s="119"/>
      <c r="AN99" s="121">
        <f>SUM(AG99,AT99)</f>
        <v>0</v>
      </c>
      <c r="AO99" s="119"/>
      <c r="AP99" s="119"/>
      <c r="AQ99" s="122" t="s">
        <v>88</v>
      </c>
      <c r="AR99" s="123"/>
      <c r="AS99" s="124">
        <v>0</v>
      </c>
      <c r="AT99" s="125">
        <f>ROUND(SUM(AV99:AW99),1)</f>
        <v>0</v>
      </c>
      <c r="AU99" s="126">
        <f>'002 - Zdravotně technické...'!P126</f>
        <v>0</v>
      </c>
      <c r="AV99" s="125">
        <f>'002 - Zdravotně technické...'!J33</f>
        <v>0</v>
      </c>
      <c r="AW99" s="125">
        <f>'002 - Zdravotně technické...'!J34</f>
        <v>0</v>
      </c>
      <c r="AX99" s="125">
        <f>'002 - Zdravotně technické...'!J35</f>
        <v>0</v>
      </c>
      <c r="AY99" s="125">
        <f>'002 - Zdravotně technické...'!J36</f>
        <v>0</v>
      </c>
      <c r="AZ99" s="125">
        <f>'002 - Zdravotně technické...'!F33</f>
        <v>0</v>
      </c>
      <c r="BA99" s="125">
        <f>'002 - Zdravotně technické...'!F34</f>
        <v>0</v>
      </c>
      <c r="BB99" s="125">
        <f>'002 - Zdravotně technické...'!F35</f>
        <v>0</v>
      </c>
      <c r="BC99" s="125">
        <f>'002 - Zdravotně technické...'!F36</f>
        <v>0</v>
      </c>
      <c r="BD99" s="127">
        <f>'002 - Zdravotně technické...'!F37</f>
        <v>0</v>
      </c>
      <c r="BE99" s="7"/>
      <c r="BT99" s="128" t="s">
        <v>36</v>
      </c>
      <c r="BV99" s="128" t="s">
        <v>84</v>
      </c>
      <c r="BW99" s="128" t="s">
        <v>101</v>
      </c>
      <c r="BX99" s="128" t="s">
        <v>5</v>
      </c>
      <c r="CL99" s="128" t="s">
        <v>1</v>
      </c>
      <c r="CM99" s="128" t="s">
        <v>90</v>
      </c>
    </row>
    <row r="100" s="7" customFormat="1" ht="16.5" customHeight="1">
      <c r="A100" s="129" t="s">
        <v>91</v>
      </c>
      <c r="B100" s="116"/>
      <c r="C100" s="117"/>
      <c r="D100" s="118" t="s">
        <v>102</v>
      </c>
      <c r="E100" s="118"/>
      <c r="F100" s="118"/>
      <c r="G100" s="118"/>
      <c r="H100" s="118"/>
      <c r="I100" s="119"/>
      <c r="J100" s="118" t="s">
        <v>103</v>
      </c>
      <c r="K100" s="118"/>
      <c r="L100" s="118"/>
      <c r="M100" s="118"/>
      <c r="N100" s="118"/>
      <c r="O100" s="118"/>
      <c r="P100" s="118"/>
      <c r="Q100" s="118"/>
      <c r="R100" s="118"/>
      <c r="S100" s="118"/>
      <c r="T100" s="118"/>
      <c r="U100" s="118"/>
      <c r="V100" s="118"/>
      <c r="W100" s="118"/>
      <c r="X100" s="118"/>
      <c r="Y100" s="118"/>
      <c r="Z100" s="118"/>
      <c r="AA100" s="118"/>
      <c r="AB100" s="118"/>
      <c r="AC100" s="118"/>
      <c r="AD100" s="118"/>
      <c r="AE100" s="118"/>
      <c r="AF100" s="118"/>
      <c r="AG100" s="121">
        <f>'003 - Vzduchotechnika'!J30</f>
        <v>0</v>
      </c>
      <c r="AH100" s="119"/>
      <c r="AI100" s="119"/>
      <c r="AJ100" s="119"/>
      <c r="AK100" s="119"/>
      <c r="AL100" s="119"/>
      <c r="AM100" s="119"/>
      <c r="AN100" s="121">
        <f>SUM(AG100,AT100)</f>
        <v>0</v>
      </c>
      <c r="AO100" s="119"/>
      <c r="AP100" s="119"/>
      <c r="AQ100" s="122" t="s">
        <v>88</v>
      </c>
      <c r="AR100" s="123"/>
      <c r="AS100" s="124">
        <v>0</v>
      </c>
      <c r="AT100" s="125">
        <f>ROUND(SUM(AV100:AW100),1)</f>
        <v>0</v>
      </c>
      <c r="AU100" s="126">
        <f>'003 - Vzduchotechnika'!P121</f>
        <v>0</v>
      </c>
      <c r="AV100" s="125">
        <f>'003 - Vzduchotechnika'!J33</f>
        <v>0</v>
      </c>
      <c r="AW100" s="125">
        <f>'003 - Vzduchotechnika'!J34</f>
        <v>0</v>
      </c>
      <c r="AX100" s="125">
        <f>'003 - Vzduchotechnika'!J35</f>
        <v>0</v>
      </c>
      <c r="AY100" s="125">
        <f>'003 - Vzduchotechnika'!J36</f>
        <v>0</v>
      </c>
      <c r="AZ100" s="125">
        <f>'003 - Vzduchotechnika'!F33</f>
        <v>0</v>
      </c>
      <c r="BA100" s="125">
        <f>'003 - Vzduchotechnika'!F34</f>
        <v>0</v>
      </c>
      <c r="BB100" s="125">
        <f>'003 - Vzduchotechnika'!F35</f>
        <v>0</v>
      </c>
      <c r="BC100" s="125">
        <f>'003 - Vzduchotechnika'!F36</f>
        <v>0</v>
      </c>
      <c r="BD100" s="127">
        <f>'003 - Vzduchotechnika'!F37</f>
        <v>0</v>
      </c>
      <c r="BE100" s="7"/>
      <c r="BT100" s="128" t="s">
        <v>36</v>
      </c>
      <c r="BV100" s="128" t="s">
        <v>84</v>
      </c>
      <c r="BW100" s="128" t="s">
        <v>104</v>
      </c>
      <c r="BX100" s="128" t="s">
        <v>5</v>
      </c>
      <c r="CL100" s="128" t="s">
        <v>1</v>
      </c>
      <c r="CM100" s="128" t="s">
        <v>90</v>
      </c>
    </row>
    <row r="101" s="7" customFormat="1" ht="16.5" customHeight="1">
      <c r="A101" s="129" t="s">
        <v>91</v>
      </c>
      <c r="B101" s="116"/>
      <c r="C101" s="117"/>
      <c r="D101" s="118" t="s">
        <v>105</v>
      </c>
      <c r="E101" s="118"/>
      <c r="F101" s="118"/>
      <c r="G101" s="118"/>
      <c r="H101" s="118"/>
      <c r="I101" s="119"/>
      <c r="J101" s="118" t="s">
        <v>106</v>
      </c>
      <c r="K101" s="118"/>
      <c r="L101" s="118"/>
      <c r="M101" s="118"/>
      <c r="N101" s="118"/>
      <c r="O101" s="118"/>
      <c r="P101" s="118"/>
      <c r="Q101" s="118"/>
      <c r="R101" s="118"/>
      <c r="S101" s="118"/>
      <c r="T101" s="118"/>
      <c r="U101" s="118"/>
      <c r="V101" s="118"/>
      <c r="W101" s="118"/>
      <c r="X101" s="118"/>
      <c r="Y101" s="118"/>
      <c r="Z101" s="118"/>
      <c r="AA101" s="118"/>
      <c r="AB101" s="118"/>
      <c r="AC101" s="118"/>
      <c r="AD101" s="118"/>
      <c r="AE101" s="118"/>
      <c r="AF101" s="118"/>
      <c r="AG101" s="121">
        <f>'004 - Elektroinstalace'!J30</f>
        <v>0</v>
      </c>
      <c r="AH101" s="119"/>
      <c r="AI101" s="119"/>
      <c r="AJ101" s="119"/>
      <c r="AK101" s="119"/>
      <c r="AL101" s="119"/>
      <c r="AM101" s="119"/>
      <c r="AN101" s="121">
        <f>SUM(AG101,AT101)</f>
        <v>0</v>
      </c>
      <c r="AO101" s="119"/>
      <c r="AP101" s="119"/>
      <c r="AQ101" s="122" t="s">
        <v>88</v>
      </c>
      <c r="AR101" s="123"/>
      <c r="AS101" s="124">
        <v>0</v>
      </c>
      <c r="AT101" s="125">
        <f>ROUND(SUM(AV101:AW101),1)</f>
        <v>0</v>
      </c>
      <c r="AU101" s="126">
        <f>'004 - Elektroinstalace'!P122</f>
        <v>0</v>
      </c>
      <c r="AV101" s="125">
        <f>'004 - Elektroinstalace'!J33</f>
        <v>0</v>
      </c>
      <c r="AW101" s="125">
        <f>'004 - Elektroinstalace'!J34</f>
        <v>0</v>
      </c>
      <c r="AX101" s="125">
        <f>'004 - Elektroinstalace'!J35</f>
        <v>0</v>
      </c>
      <c r="AY101" s="125">
        <f>'004 - Elektroinstalace'!J36</f>
        <v>0</v>
      </c>
      <c r="AZ101" s="125">
        <f>'004 - Elektroinstalace'!F33</f>
        <v>0</v>
      </c>
      <c r="BA101" s="125">
        <f>'004 - Elektroinstalace'!F34</f>
        <v>0</v>
      </c>
      <c r="BB101" s="125">
        <f>'004 - Elektroinstalace'!F35</f>
        <v>0</v>
      </c>
      <c r="BC101" s="125">
        <f>'004 - Elektroinstalace'!F36</f>
        <v>0</v>
      </c>
      <c r="BD101" s="127">
        <f>'004 - Elektroinstalace'!F37</f>
        <v>0</v>
      </c>
      <c r="BE101" s="7"/>
      <c r="BT101" s="128" t="s">
        <v>36</v>
      </c>
      <c r="BV101" s="128" t="s">
        <v>84</v>
      </c>
      <c r="BW101" s="128" t="s">
        <v>107</v>
      </c>
      <c r="BX101" s="128" t="s">
        <v>5</v>
      </c>
      <c r="CL101" s="128" t="s">
        <v>1</v>
      </c>
      <c r="CM101" s="128" t="s">
        <v>90</v>
      </c>
    </row>
    <row r="102" s="7" customFormat="1" ht="16.5" customHeight="1">
      <c r="A102" s="129" t="s">
        <v>91</v>
      </c>
      <c r="B102" s="116"/>
      <c r="C102" s="117"/>
      <c r="D102" s="118" t="s">
        <v>108</v>
      </c>
      <c r="E102" s="118"/>
      <c r="F102" s="118"/>
      <c r="G102" s="118"/>
      <c r="H102" s="118"/>
      <c r="I102" s="119"/>
      <c r="J102" s="118" t="s">
        <v>109</v>
      </c>
      <c r="K102" s="118"/>
      <c r="L102" s="118"/>
      <c r="M102" s="118"/>
      <c r="N102" s="118"/>
      <c r="O102" s="118"/>
      <c r="P102" s="118"/>
      <c r="Q102" s="118"/>
      <c r="R102" s="118"/>
      <c r="S102" s="118"/>
      <c r="T102" s="118"/>
      <c r="U102" s="118"/>
      <c r="V102" s="118"/>
      <c r="W102" s="118"/>
      <c r="X102" s="118"/>
      <c r="Y102" s="118"/>
      <c r="Z102" s="118"/>
      <c r="AA102" s="118"/>
      <c r="AB102" s="118"/>
      <c r="AC102" s="118"/>
      <c r="AD102" s="118"/>
      <c r="AE102" s="118"/>
      <c r="AF102" s="118"/>
      <c r="AG102" s="121">
        <f>'VRN - Vedlejší rozpočtové...'!J30</f>
        <v>0</v>
      </c>
      <c r="AH102" s="119"/>
      <c r="AI102" s="119"/>
      <c r="AJ102" s="119"/>
      <c r="AK102" s="119"/>
      <c r="AL102" s="119"/>
      <c r="AM102" s="119"/>
      <c r="AN102" s="121">
        <f>SUM(AG102,AT102)</f>
        <v>0</v>
      </c>
      <c r="AO102" s="119"/>
      <c r="AP102" s="119"/>
      <c r="AQ102" s="122" t="s">
        <v>88</v>
      </c>
      <c r="AR102" s="123"/>
      <c r="AS102" s="139">
        <v>0</v>
      </c>
      <c r="AT102" s="140">
        <f>ROUND(SUM(AV102:AW102),1)</f>
        <v>0</v>
      </c>
      <c r="AU102" s="141">
        <f>'VRN - Vedlejší rozpočtové...'!P120</f>
        <v>0</v>
      </c>
      <c r="AV102" s="140">
        <f>'VRN - Vedlejší rozpočtové...'!J33</f>
        <v>0</v>
      </c>
      <c r="AW102" s="140">
        <f>'VRN - Vedlejší rozpočtové...'!J34</f>
        <v>0</v>
      </c>
      <c r="AX102" s="140">
        <f>'VRN - Vedlejší rozpočtové...'!J35</f>
        <v>0</v>
      </c>
      <c r="AY102" s="140">
        <f>'VRN - Vedlejší rozpočtové...'!J36</f>
        <v>0</v>
      </c>
      <c r="AZ102" s="140">
        <f>'VRN - Vedlejší rozpočtové...'!F33</f>
        <v>0</v>
      </c>
      <c r="BA102" s="140">
        <f>'VRN - Vedlejší rozpočtové...'!F34</f>
        <v>0</v>
      </c>
      <c r="BB102" s="140">
        <f>'VRN - Vedlejší rozpočtové...'!F35</f>
        <v>0</v>
      </c>
      <c r="BC102" s="140">
        <f>'VRN - Vedlejší rozpočtové...'!F36</f>
        <v>0</v>
      </c>
      <c r="BD102" s="142">
        <f>'VRN - Vedlejší rozpočtové...'!F37</f>
        <v>0</v>
      </c>
      <c r="BE102" s="7"/>
      <c r="BT102" s="128" t="s">
        <v>36</v>
      </c>
      <c r="BV102" s="128" t="s">
        <v>84</v>
      </c>
      <c r="BW102" s="128" t="s">
        <v>110</v>
      </c>
      <c r="BX102" s="128" t="s">
        <v>5</v>
      </c>
      <c r="CL102" s="128" t="s">
        <v>1</v>
      </c>
      <c r="CM102" s="128" t="s">
        <v>90</v>
      </c>
    </row>
    <row r="103" s="2" customFormat="1" ht="30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41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</row>
    <row r="104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64"/>
      <c r="P104" s="64"/>
      <c r="Q104" s="64"/>
      <c r="R104" s="64"/>
      <c r="S104" s="64"/>
      <c r="T104" s="64"/>
      <c r="U104" s="64"/>
      <c r="V104" s="64"/>
      <c r="W104" s="64"/>
      <c r="X104" s="64"/>
      <c r="Y104" s="64"/>
      <c r="Z104" s="64"/>
      <c r="AA104" s="64"/>
      <c r="AB104" s="64"/>
      <c r="AC104" s="64"/>
      <c r="AD104" s="64"/>
      <c r="AE104" s="64"/>
      <c r="AF104" s="64"/>
      <c r="AG104" s="64"/>
      <c r="AH104" s="64"/>
      <c r="AI104" s="64"/>
      <c r="AJ104" s="64"/>
      <c r="AK104" s="64"/>
      <c r="AL104" s="64"/>
      <c r="AM104" s="64"/>
      <c r="AN104" s="64"/>
      <c r="AO104" s="64"/>
      <c r="AP104" s="64"/>
      <c r="AQ104" s="64"/>
      <c r="AR104" s="41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</row>
  </sheetData>
  <sheetProtection sheet="1" formatColumns="0" formatRows="0" objects="1" scenarios="1" spinCount="100000" saltValue="JuyFnm0280mg1cqBPI/9tAtmH7p700UmadGRrxJLMRQwWCfPTOPIpJfYuL6ndT+qCKMzM5jEBgT4XAgi2yTxMw==" hashValue="E88WGdDN7Fw2aWTVIWN7YWla+TeZxHCJYmJ4q8E6qRyieAfahtecQsMXpO/bfqLnTUieZy3NlPQgB7W3wiYaLw==" algorithmName="SHA-512" password="CC35"/>
  <mergeCells count="70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1.NP - Stavební část'!C2" display="/"/>
    <hyperlink ref="A97" location="'2.NP - Stavební část'!C2" display="/"/>
    <hyperlink ref="A98" location="'3.NP - Stavební část'!C2" display="/"/>
    <hyperlink ref="A99" location="'002 - Zdravotně technické...'!C2" display="/"/>
    <hyperlink ref="A100" location="'003 - Vzduchotechnika'!C2" display="/"/>
    <hyperlink ref="A101" location="'004 - Elektroinstalace'!C2" display="/"/>
    <hyperlink ref="A102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94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90</v>
      </c>
    </row>
    <row r="4" s="1" customFormat="1" ht="24.96" customHeight="1">
      <c r="B4" s="17"/>
      <c r="D4" s="145" t="s">
        <v>111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Instalace rekuperace v učebnách SPŠ Trutnov</v>
      </c>
      <c r="F7" s="147"/>
      <c r="G7" s="147"/>
      <c r="H7" s="147"/>
      <c r="L7" s="17"/>
    </row>
    <row r="8" s="1" customFormat="1" ht="12" customHeight="1">
      <c r="B8" s="17"/>
      <c r="D8" s="147" t="s">
        <v>112</v>
      </c>
      <c r="L8" s="17"/>
    </row>
    <row r="9" s="2" customFormat="1" ht="16.5" customHeight="1">
      <c r="A9" s="35"/>
      <c r="B9" s="41"/>
      <c r="C9" s="35"/>
      <c r="D9" s="35"/>
      <c r="E9" s="148" t="s">
        <v>113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114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115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24. 1. 2020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26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">
        <v>27</v>
      </c>
      <c r="F17" s="35"/>
      <c r="G17" s="35"/>
      <c r="H17" s="35"/>
      <c r="I17" s="147" t="s">
        <v>28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29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28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31</v>
      </c>
      <c r="E22" s="35"/>
      <c r="F22" s="35"/>
      <c r="G22" s="35"/>
      <c r="H22" s="35"/>
      <c r="I22" s="147" t="s">
        <v>25</v>
      </c>
      <c r="J22" s="138" t="s">
        <v>32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">
        <v>33</v>
      </c>
      <c r="F23" s="35"/>
      <c r="G23" s="35"/>
      <c r="H23" s="35"/>
      <c r="I23" s="147" t="s">
        <v>28</v>
      </c>
      <c r="J23" s="138" t="s">
        <v>34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37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39</v>
      </c>
      <c r="F26" s="35"/>
      <c r="G26" s="35"/>
      <c r="H26" s="35"/>
      <c r="I26" s="147" t="s">
        <v>28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40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59.25" customHeight="1">
      <c r="A29" s="151"/>
      <c r="B29" s="152"/>
      <c r="C29" s="151"/>
      <c r="D29" s="151"/>
      <c r="E29" s="153" t="s">
        <v>41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42</v>
      </c>
      <c r="E32" s="35"/>
      <c r="F32" s="35"/>
      <c r="G32" s="35"/>
      <c r="H32" s="35"/>
      <c r="I32" s="35"/>
      <c r="J32" s="157">
        <f>ROUND(J132, 0)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44</v>
      </c>
      <c r="G34" s="35"/>
      <c r="H34" s="35"/>
      <c r="I34" s="158" t="s">
        <v>43</v>
      </c>
      <c r="J34" s="158" t="s">
        <v>45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46</v>
      </c>
      <c r="E35" s="147" t="s">
        <v>47</v>
      </c>
      <c r="F35" s="160">
        <f>ROUND((SUM(BE132:BE191)),  0)</f>
        <v>0</v>
      </c>
      <c r="G35" s="35"/>
      <c r="H35" s="35"/>
      <c r="I35" s="161">
        <v>0.20999999999999999</v>
      </c>
      <c r="J35" s="160">
        <f>ROUND(((SUM(BE132:BE191))*I35),  0)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48</v>
      </c>
      <c r="F36" s="160">
        <f>ROUND((SUM(BF132:BF191)),  0)</f>
        <v>0</v>
      </c>
      <c r="G36" s="35"/>
      <c r="H36" s="35"/>
      <c r="I36" s="161">
        <v>0.14999999999999999</v>
      </c>
      <c r="J36" s="160">
        <f>ROUND(((SUM(BF132:BF191))*I36),  0)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49</v>
      </c>
      <c r="F37" s="160">
        <f>ROUND((SUM(BG132:BG191)),  0)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50</v>
      </c>
      <c r="F38" s="160">
        <f>ROUND((SUM(BH132:BH191)),  0)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51</v>
      </c>
      <c r="F39" s="160">
        <f>ROUND((SUM(BI132:BI191)),  0)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52</v>
      </c>
      <c r="E41" s="164"/>
      <c r="F41" s="164"/>
      <c r="G41" s="165" t="s">
        <v>53</v>
      </c>
      <c r="H41" s="166" t="s">
        <v>54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55</v>
      </c>
      <c r="E50" s="170"/>
      <c r="F50" s="170"/>
      <c r="G50" s="169" t="s">
        <v>56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57</v>
      </c>
      <c r="E61" s="172"/>
      <c r="F61" s="173" t="s">
        <v>58</v>
      </c>
      <c r="G61" s="171" t="s">
        <v>57</v>
      </c>
      <c r="H61" s="172"/>
      <c r="I61" s="172"/>
      <c r="J61" s="174" t="s">
        <v>58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59</v>
      </c>
      <c r="E65" s="175"/>
      <c r="F65" s="175"/>
      <c r="G65" s="169" t="s">
        <v>60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57</v>
      </c>
      <c r="E76" s="172"/>
      <c r="F76" s="173" t="s">
        <v>58</v>
      </c>
      <c r="G76" s="171" t="s">
        <v>57</v>
      </c>
      <c r="H76" s="172"/>
      <c r="I76" s="172"/>
      <c r="J76" s="174" t="s">
        <v>58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Instalace rekuperace v učebnách SPŠ Trutnov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112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113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114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1.NP - Stavební část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Horská 59, 541 01 Trutnov</v>
      </c>
      <c r="G91" s="37"/>
      <c r="H91" s="37"/>
      <c r="I91" s="29" t="s">
        <v>22</v>
      </c>
      <c r="J91" s="76" t="str">
        <f>IF(J14="","",J14)</f>
        <v>24. 1. 2020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25.65" customHeight="1">
      <c r="A93" s="35"/>
      <c r="B93" s="36"/>
      <c r="C93" s="29" t="s">
        <v>24</v>
      </c>
      <c r="D93" s="37"/>
      <c r="E93" s="37"/>
      <c r="F93" s="24" t="str">
        <f>E17</f>
        <v>Střední průmyslová škola, Trutnov, Školní 101</v>
      </c>
      <c r="G93" s="37"/>
      <c r="H93" s="37"/>
      <c r="I93" s="29" t="s">
        <v>31</v>
      </c>
      <c r="J93" s="33" t="str">
        <f>E23</f>
        <v>APA Vamberk, s.r.o.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5.65" customHeight="1">
      <c r="A94" s="35"/>
      <c r="B94" s="36"/>
      <c r="C94" s="29" t="s">
        <v>29</v>
      </c>
      <c r="D94" s="37"/>
      <c r="E94" s="37"/>
      <c r="F94" s="24" t="str">
        <f>IF(E20="","",E20)</f>
        <v>Vyplň údaj</v>
      </c>
      <c r="G94" s="37"/>
      <c r="H94" s="37"/>
      <c r="I94" s="29" t="s">
        <v>37</v>
      </c>
      <c r="J94" s="33" t="str">
        <f>E26</f>
        <v>Ing. Stanislav Lejsek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117</v>
      </c>
      <c r="D96" s="182"/>
      <c r="E96" s="182"/>
      <c r="F96" s="182"/>
      <c r="G96" s="182"/>
      <c r="H96" s="182"/>
      <c r="I96" s="182"/>
      <c r="J96" s="183" t="s">
        <v>118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119</v>
      </c>
      <c r="D98" s="37"/>
      <c r="E98" s="37"/>
      <c r="F98" s="37"/>
      <c r="G98" s="37"/>
      <c r="H98" s="37"/>
      <c r="I98" s="37"/>
      <c r="J98" s="107">
        <f>J132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120</v>
      </c>
    </row>
    <row r="99" s="9" customFormat="1" ht="24.96" customHeight="1">
      <c r="A99" s="9"/>
      <c r="B99" s="185"/>
      <c r="C99" s="186"/>
      <c r="D99" s="187" t="s">
        <v>121</v>
      </c>
      <c r="E99" s="188"/>
      <c r="F99" s="188"/>
      <c r="G99" s="188"/>
      <c r="H99" s="188"/>
      <c r="I99" s="188"/>
      <c r="J99" s="189">
        <f>J133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122</v>
      </c>
      <c r="E100" s="193"/>
      <c r="F100" s="193"/>
      <c r="G100" s="193"/>
      <c r="H100" s="193"/>
      <c r="I100" s="193"/>
      <c r="J100" s="194">
        <f>J134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1"/>
      <c r="C101" s="130"/>
      <c r="D101" s="192" t="s">
        <v>123</v>
      </c>
      <c r="E101" s="193"/>
      <c r="F101" s="193"/>
      <c r="G101" s="193"/>
      <c r="H101" s="193"/>
      <c r="I101" s="193"/>
      <c r="J101" s="194">
        <f>J139</f>
        <v>0</v>
      </c>
      <c r="K101" s="130"/>
      <c r="L101" s="19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1"/>
      <c r="C102" s="130"/>
      <c r="D102" s="192" t="s">
        <v>124</v>
      </c>
      <c r="E102" s="193"/>
      <c r="F102" s="193"/>
      <c r="G102" s="193"/>
      <c r="H102" s="193"/>
      <c r="I102" s="193"/>
      <c r="J102" s="194">
        <f>J145</f>
        <v>0</v>
      </c>
      <c r="K102" s="130"/>
      <c r="L102" s="19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1"/>
      <c r="C103" s="130"/>
      <c r="D103" s="192" t="s">
        <v>125</v>
      </c>
      <c r="E103" s="193"/>
      <c r="F103" s="193"/>
      <c r="G103" s="193"/>
      <c r="H103" s="193"/>
      <c r="I103" s="193"/>
      <c r="J103" s="194">
        <f>J152</f>
        <v>0</v>
      </c>
      <c r="K103" s="130"/>
      <c r="L103" s="19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1"/>
      <c r="C104" s="130"/>
      <c r="D104" s="192" t="s">
        <v>126</v>
      </c>
      <c r="E104" s="193"/>
      <c r="F104" s="193"/>
      <c r="G104" s="193"/>
      <c r="H104" s="193"/>
      <c r="I104" s="193"/>
      <c r="J104" s="194">
        <f>J157</f>
        <v>0</v>
      </c>
      <c r="K104" s="130"/>
      <c r="L104" s="19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5"/>
      <c r="C105" s="186"/>
      <c r="D105" s="187" t="s">
        <v>127</v>
      </c>
      <c r="E105" s="188"/>
      <c r="F105" s="188"/>
      <c r="G105" s="188"/>
      <c r="H105" s="188"/>
      <c r="I105" s="188"/>
      <c r="J105" s="189">
        <f>J159</f>
        <v>0</v>
      </c>
      <c r="K105" s="186"/>
      <c r="L105" s="19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1"/>
      <c r="C106" s="130"/>
      <c r="D106" s="192" t="s">
        <v>128</v>
      </c>
      <c r="E106" s="193"/>
      <c r="F106" s="193"/>
      <c r="G106" s="193"/>
      <c r="H106" s="193"/>
      <c r="I106" s="193"/>
      <c r="J106" s="194">
        <f>J160</f>
        <v>0</v>
      </c>
      <c r="K106" s="130"/>
      <c r="L106" s="19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1"/>
      <c r="C107" s="130"/>
      <c r="D107" s="192" t="s">
        <v>129</v>
      </c>
      <c r="E107" s="193"/>
      <c r="F107" s="193"/>
      <c r="G107" s="193"/>
      <c r="H107" s="193"/>
      <c r="I107" s="193"/>
      <c r="J107" s="194">
        <f>J173</f>
        <v>0</v>
      </c>
      <c r="K107" s="130"/>
      <c r="L107" s="19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1"/>
      <c r="C108" s="130"/>
      <c r="D108" s="192" t="s">
        <v>130</v>
      </c>
      <c r="E108" s="193"/>
      <c r="F108" s="193"/>
      <c r="G108" s="193"/>
      <c r="H108" s="193"/>
      <c r="I108" s="193"/>
      <c r="J108" s="194">
        <f>J177</f>
        <v>0</v>
      </c>
      <c r="K108" s="130"/>
      <c r="L108" s="19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1"/>
      <c r="C109" s="130"/>
      <c r="D109" s="192" t="s">
        <v>131</v>
      </c>
      <c r="E109" s="193"/>
      <c r="F109" s="193"/>
      <c r="G109" s="193"/>
      <c r="H109" s="193"/>
      <c r="I109" s="193"/>
      <c r="J109" s="194">
        <f>J186</f>
        <v>0</v>
      </c>
      <c r="K109" s="130"/>
      <c r="L109" s="19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85"/>
      <c r="C110" s="186"/>
      <c r="D110" s="187" t="s">
        <v>132</v>
      </c>
      <c r="E110" s="188"/>
      <c r="F110" s="188"/>
      <c r="G110" s="188"/>
      <c r="H110" s="188"/>
      <c r="I110" s="188"/>
      <c r="J110" s="189">
        <f>J190</f>
        <v>0</v>
      </c>
      <c r="K110" s="186"/>
      <c r="L110" s="190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2" customFormat="1" ht="21.84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63"/>
      <c r="C112" s="64"/>
      <c r="D112" s="64"/>
      <c r="E112" s="64"/>
      <c r="F112" s="64"/>
      <c r="G112" s="64"/>
      <c r="H112" s="64"/>
      <c r="I112" s="64"/>
      <c r="J112" s="64"/>
      <c r="K112" s="64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6" s="2" customFormat="1" ht="6.96" customHeight="1">
      <c r="A116" s="35"/>
      <c r="B116" s="65"/>
      <c r="C116" s="66"/>
      <c r="D116" s="66"/>
      <c r="E116" s="66"/>
      <c r="F116" s="66"/>
      <c r="G116" s="66"/>
      <c r="H116" s="66"/>
      <c r="I116" s="66"/>
      <c r="J116" s="66"/>
      <c r="K116" s="66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4.96" customHeight="1">
      <c r="A117" s="35"/>
      <c r="B117" s="36"/>
      <c r="C117" s="20" t="s">
        <v>133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16</v>
      </c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6.5" customHeight="1">
      <c r="A120" s="35"/>
      <c r="B120" s="36"/>
      <c r="C120" s="37"/>
      <c r="D120" s="37"/>
      <c r="E120" s="180" t="str">
        <f>E7</f>
        <v>Instalace rekuperace v učebnách SPŠ Trutnov</v>
      </c>
      <c r="F120" s="29"/>
      <c r="G120" s="29"/>
      <c r="H120" s="29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" customFormat="1" ht="12" customHeight="1">
      <c r="B121" s="18"/>
      <c r="C121" s="29" t="s">
        <v>112</v>
      </c>
      <c r="D121" s="19"/>
      <c r="E121" s="19"/>
      <c r="F121" s="19"/>
      <c r="G121" s="19"/>
      <c r="H121" s="19"/>
      <c r="I121" s="19"/>
      <c r="J121" s="19"/>
      <c r="K121" s="19"/>
      <c r="L121" s="17"/>
    </row>
    <row r="122" s="2" customFormat="1" ht="16.5" customHeight="1">
      <c r="A122" s="35"/>
      <c r="B122" s="36"/>
      <c r="C122" s="37"/>
      <c r="D122" s="37"/>
      <c r="E122" s="180" t="s">
        <v>113</v>
      </c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2" customHeight="1">
      <c r="A123" s="35"/>
      <c r="B123" s="36"/>
      <c r="C123" s="29" t="s">
        <v>114</v>
      </c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6.5" customHeight="1">
      <c r="A124" s="35"/>
      <c r="B124" s="36"/>
      <c r="C124" s="37"/>
      <c r="D124" s="37"/>
      <c r="E124" s="73" t="str">
        <f>E11</f>
        <v>1.NP - Stavební část</v>
      </c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6.96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2" customHeight="1">
      <c r="A126" s="35"/>
      <c r="B126" s="36"/>
      <c r="C126" s="29" t="s">
        <v>20</v>
      </c>
      <c r="D126" s="37"/>
      <c r="E126" s="37"/>
      <c r="F126" s="24" t="str">
        <f>F14</f>
        <v>Horská 59, 541 01 Trutnov</v>
      </c>
      <c r="G126" s="37"/>
      <c r="H126" s="37"/>
      <c r="I126" s="29" t="s">
        <v>22</v>
      </c>
      <c r="J126" s="76" t="str">
        <f>IF(J14="","",J14)</f>
        <v>24. 1. 2020</v>
      </c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6.96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25.65" customHeight="1">
      <c r="A128" s="35"/>
      <c r="B128" s="36"/>
      <c r="C128" s="29" t="s">
        <v>24</v>
      </c>
      <c r="D128" s="37"/>
      <c r="E128" s="37"/>
      <c r="F128" s="24" t="str">
        <f>E17</f>
        <v>Střední průmyslová škola, Trutnov, Školní 101</v>
      </c>
      <c r="G128" s="37"/>
      <c r="H128" s="37"/>
      <c r="I128" s="29" t="s">
        <v>31</v>
      </c>
      <c r="J128" s="33" t="str">
        <f>E23</f>
        <v>APA Vamberk, s.r.o.</v>
      </c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25.65" customHeight="1">
      <c r="A129" s="35"/>
      <c r="B129" s="36"/>
      <c r="C129" s="29" t="s">
        <v>29</v>
      </c>
      <c r="D129" s="37"/>
      <c r="E129" s="37"/>
      <c r="F129" s="24" t="str">
        <f>IF(E20="","",E20)</f>
        <v>Vyplň údaj</v>
      </c>
      <c r="G129" s="37"/>
      <c r="H129" s="37"/>
      <c r="I129" s="29" t="s">
        <v>37</v>
      </c>
      <c r="J129" s="33" t="str">
        <f>E26</f>
        <v>Ing. Stanislav Lejsek</v>
      </c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10.32" customHeight="1">
      <c r="A130" s="35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11" customFormat="1" ht="29.28" customHeight="1">
      <c r="A131" s="196"/>
      <c r="B131" s="197"/>
      <c r="C131" s="198" t="s">
        <v>134</v>
      </c>
      <c r="D131" s="199" t="s">
        <v>67</v>
      </c>
      <c r="E131" s="199" t="s">
        <v>63</v>
      </c>
      <c r="F131" s="199" t="s">
        <v>64</v>
      </c>
      <c r="G131" s="199" t="s">
        <v>135</v>
      </c>
      <c r="H131" s="199" t="s">
        <v>136</v>
      </c>
      <c r="I131" s="199" t="s">
        <v>137</v>
      </c>
      <c r="J131" s="200" t="s">
        <v>118</v>
      </c>
      <c r="K131" s="201" t="s">
        <v>138</v>
      </c>
      <c r="L131" s="202"/>
      <c r="M131" s="97" t="s">
        <v>1</v>
      </c>
      <c r="N131" s="98" t="s">
        <v>46</v>
      </c>
      <c r="O131" s="98" t="s">
        <v>139</v>
      </c>
      <c r="P131" s="98" t="s">
        <v>140</v>
      </c>
      <c r="Q131" s="98" t="s">
        <v>141</v>
      </c>
      <c r="R131" s="98" t="s">
        <v>142</v>
      </c>
      <c r="S131" s="98" t="s">
        <v>143</v>
      </c>
      <c r="T131" s="99" t="s">
        <v>144</v>
      </c>
      <c r="U131" s="196"/>
      <c r="V131" s="196"/>
      <c r="W131" s="196"/>
      <c r="X131" s="196"/>
      <c r="Y131" s="196"/>
      <c r="Z131" s="196"/>
      <c r="AA131" s="196"/>
      <c r="AB131" s="196"/>
      <c r="AC131" s="196"/>
      <c r="AD131" s="196"/>
      <c r="AE131" s="196"/>
    </row>
    <row r="132" s="2" customFormat="1" ht="22.8" customHeight="1">
      <c r="A132" s="35"/>
      <c r="B132" s="36"/>
      <c r="C132" s="104" t="s">
        <v>145</v>
      </c>
      <c r="D132" s="37"/>
      <c r="E132" s="37"/>
      <c r="F132" s="37"/>
      <c r="G132" s="37"/>
      <c r="H132" s="37"/>
      <c r="I132" s="37"/>
      <c r="J132" s="203">
        <f>BK132</f>
        <v>0</v>
      </c>
      <c r="K132" s="37"/>
      <c r="L132" s="41"/>
      <c r="M132" s="100"/>
      <c r="N132" s="204"/>
      <c r="O132" s="101"/>
      <c r="P132" s="205">
        <f>P133+P159+P190</f>
        <v>0</v>
      </c>
      <c r="Q132" s="101"/>
      <c r="R132" s="205">
        <f>R133+R159+R190</f>
        <v>16.013775270000004</v>
      </c>
      <c r="S132" s="101"/>
      <c r="T132" s="206">
        <f>T133+T159+T190</f>
        <v>15.582847800000002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81</v>
      </c>
      <c r="AU132" s="14" t="s">
        <v>120</v>
      </c>
      <c r="BK132" s="207">
        <f>BK133+BK159+BK190</f>
        <v>0</v>
      </c>
    </row>
    <row r="133" s="12" customFormat="1" ht="25.92" customHeight="1">
      <c r="A133" s="12"/>
      <c r="B133" s="208"/>
      <c r="C133" s="209"/>
      <c r="D133" s="210" t="s">
        <v>81</v>
      </c>
      <c r="E133" s="211" t="s">
        <v>146</v>
      </c>
      <c r="F133" s="211" t="s">
        <v>147</v>
      </c>
      <c r="G133" s="209"/>
      <c r="H133" s="209"/>
      <c r="I133" s="212"/>
      <c r="J133" s="213">
        <f>BK133</f>
        <v>0</v>
      </c>
      <c r="K133" s="209"/>
      <c r="L133" s="214"/>
      <c r="M133" s="215"/>
      <c r="N133" s="216"/>
      <c r="O133" s="216"/>
      <c r="P133" s="217">
        <f>P134+P139+P145+P152+P157</f>
        <v>0</v>
      </c>
      <c r="Q133" s="216"/>
      <c r="R133" s="217">
        <f>R134+R139+R145+R152+R157</f>
        <v>12.486713280000002</v>
      </c>
      <c r="S133" s="216"/>
      <c r="T133" s="218">
        <f>T134+T139+T145+T152+T157</f>
        <v>15.219615000000001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9" t="s">
        <v>36</v>
      </c>
      <c r="AT133" s="220" t="s">
        <v>81</v>
      </c>
      <c r="AU133" s="220" t="s">
        <v>82</v>
      </c>
      <c r="AY133" s="219" t="s">
        <v>148</v>
      </c>
      <c r="BK133" s="221">
        <f>BK134+BK139+BK145+BK152+BK157</f>
        <v>0</v>
      </c>
    </row>
    <row r="134" s="12" customFormat="1" ht="22.8" customHeight="1">
      <c r="A134" s="12"/>
      <c r="B134" s="208"/>
      <c r="C134" s="209"/>
      <c r="D134" s="210" t="s">
        <v>81</v>
      </c>
      <c r="E134" s="222" t="s">
        <v>149</v>
      </c>
      <c r="F134" s="222" t="s">
        <v>150</v>
      </c>
      <c r="G134" s="209"/>
      <c r="H134" s="209"/>
      <c r="I134" s="212"/>
      <c r="J134" s="223">
        <f>BK134</f>
        <v>0</v>
      </c>
      <c r="K134" s="209"/>
      <c r="L134" s="214"/>
      <c r="M134" s="215"/>
      <c r="N134" s="216"/>
      <c r="O134" s="216"/>
      <c r="P134" s="217">
        <f>SUM(P135:P138)</f>
        <v>0</v>
      </c>
      <c r="Q134" s="216"/>
      <c r="R134" s="217">
        <f>SUM(R135:R138)</f>
        <v>4.58662568</v>
      </c>
      <c r="S134" s="216"/>
      <c r="T134" s="218">
        <f>SUM(T135:T138)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9" t="s">
        <v>36</v>
      </c>
      <c r="AT134" s="220" t="s">
        <v>81</v>
      </c>
      <c r="AU134" s="220" t="s">
        <v>36</v>
      </c>
      <c r="AY134" s="219" t="s">
        <v>148</v>
      </c>
      <c r="BK134" s="221">
        <f>SUM(BK135:BK138)</f>
        <v>0</v>
      </c>
    </row>
    <row r="135" s="2" customFormat="1" ht="24.15" customHeight="1">
      <c r="A135" s="35"/>
      <c r="B135" s="36"/>
      <c r="C135" s="224" t="s">
        <v>36</v>
      </c>
      <c r="D135" s="224" t="s">
        <v>151</v>
      </c>
      <c r="E135" s="225" t="s">
        <v>152</v>
      </c>
      <c r="F135" s="226" t="s">
        <v>153</v>
      </c>
      <c r="G135" s="227" t="s">
        <v>154</v>
      </c>
      <c r="H135" s="228">
        <v>56</v>
      </c>
      <c r="I135" s="229"/>
      <c r="J135" s="230">
        <f>ROUND(I135*H135,2)</f>
        <v>0</v>
      </c>
      <c r="K135" s="231"/>
      <c r="L135" s="41"/>
      <c r="M135" s="232" t="s">
        <v>1</v>
      </c>
      <c r="N135" s="233" t="s">
        <v>47</v>
      </c>
      <c r="O135" s="88"/>
      <c r="P135" s="234">
        <f>O135*H135</f>
        <v>0</v>
      </c>
      <c r="Q135" s="234">
        <v>0.02588</v>
      </c>
      <c r="R135" s="234">
        <f>Q135*H135</f>
        <v>1.4492799999999999</v>
      </c>
      <c r="S135" s="234">
        <v>0</v>
      </c>
      <c r="T135" s="23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6" t="s">
        <v>155</v>
      </c>
      <c r="AT135" s="236" t="s">
        <v>151</v>
      </c>
      <c r="AU135" s="236" t="s">
        <v>90</v>
      </c>
      <c r="AY135" s="14" t="s">
        <v>148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4" t="s">
        <v>36</v>
      </c>
      <c r="BK135" s="237">
        <f>ROUND(I135*H135,2)</f>
        <v>0</v>
      </c>
      <c r="BL135" s="14" t="s">
        <v>155</v>
      </c>
      <c r="BM135" s="236" t="s">
        <v>156</v>
      </c>
    </row>
    <row r="136" s="2" customFormat="1" ht="14.4" customHeight="1">
      <c r="A136" s="35"/>
      <c r="B136" s="36"/>
      <c r="C136" s="238" t="s">
        <v>90</v>
      </c>
      <c r="D136" s="238" t="s">
        <v>157</v>
      </c>
      <c r="E136" s="239" t="s">
        <v>158</v>
      </c>
      <c r="F136" s="240" t="s">
        <v>159</v>
      </c>
      <c r="G136" s="241" t="s">
        <v>154</v>
      </c>
      <c r="H136" s="242">
        <v>56</v>
      </c>
      <c r="I136" s="243"/>
      <c r="J136" s="244">
        <f>ROUND(I136*H136,2)</f>
        <v>0</v>
      </c>
      <c r="K136" s="245"/>
      <c r="L136" s="246"/>
      <c r="M136" s="247" t="s">
        <v>1</v>
      </c>
      <c r="N136" s="248" t="s">
        <v>47</v>
      </c>
      <c r="O136" s="88"/>
      <c r="P136" s="234">
        <f>O136*H136</f>
        <v>0</v>
      </c>
      <c r="Q136" s="234">
        <v>0.056000000000000001</v>
      </c>
      <c r="R136" s="234">
        <f>Q136*H136</f>
        <v>3.1360000000000001</v>
      </c>
      <c r="S136" s="234">
        <v>0</v>
      </c>
      <c r="T136" s="23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6" t="s">
        <v>160</v>
      </c>
      <c r="AT136" s="236" t="s">
        <v>157</v>
      </c>
      <c r="AU136" s="236" t="s">
        <v>90</v>
      </c>
      <c r="AY136" s="14" t="s">
        <v>148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4" t="s">
        <v>36</v>
      </c>
      <c r="BK136" s="237">
        <f>ROUND(I136*H136,2)</f>
        <v>0</v>
      </c>
      <c r="BL136" s="14" t="s">
        <v>155</v>
      </c>
      <c r="BM136" s="236" t="s">
        <v>161</v>
      </c>
    </row>
    <row r="137" s="2" customFormat="1" ht="24.15" customHeight="1">
      <c r="A137" s="35"/>
      <c r="B137" s="36"/>
      <c r="C137" s="224" t="s">
        <v>149</v>
      </c>
      <c r="D137" s="224" t="s">
        <v>151</v>
      </c>
      <c r="E137" s="225" t="s">
        <v>162</v>
      </c>
      <c r="F137" s="226" t="s">
        <v>163</v>
      </c>
      <c r="G137" s="227" t="s">
        <v>164</v>
      </c>
      <c r="H137" s="228">
        <v>0.71199999999999997</v>
      </c>
      <c r="I137" s="229"/>
      <c r="J137" s="230">
        <f>ROUND(I137*H137,2)</f>
        <v>0</v>
      </c>
      <c r="K137" s="231"/>
      <c r="L137" s="41"/>
      <c r="M137" s="232" t="s">
        <v>1</v>
      </c>
      <c r="N137" s="233" t="s">
        <v>47</v>
      </c>
      <c r="O137" s="88"/>
      <c r="P137" s="234">
        <f>O137*H137</f>
        <v>0</v>
      </c>
      <c r="Q137" s="234">
        <v>0.00046999999999999999</v>
      </c>
      <c r="R137" s="234">
        <f>Q137*H137</f>
        <v>0.00033463999999999998</v>
      </c>
      <c r="S137" s="234">
        <v>0</v>
      </c>
      <c r="T137" s="23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6" t="s">
        <v>155</v>
      </c>
      <c r="AT137" s="236" t="s">
        <v>151</v>
      </c>
      <c r="AU137" s="236" t="s">
        <v>90</v>
      </c>
      <c r="AY137" s="14" t="s">
        <v>148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4" t="s">
        <v>36</v>
      </c>
      <c r="BK137" s="237">
        <f>ROUND(I137*H137,2)</f>
        <v>0</v>
      </c>
      <c r="BL137" s="14" t="s">
        <v>155</v>
      </c>
      <c r="BM137" s="236" t="s">
        <v>165</v>
      </c>
    </row>
    <row r="138" s="2" customFormat="1" ht="24.15" customHeight="1">
      <c r="A138" s="35"/>
      <c r="B138" s="36"/>
      <c r="C138" s="224" t="s">
        <v>155</v>
      </c>
      <c r="D138" s="224" t="s">
        <v>151</v>
      </c>
      <c r="E138" s="225" t="s">
        <v>166</v>
      </c>
      <c r="F138" s="226" t="s">
        <v>167</v>
      </c>
      <c r="G138" s="227" t="s">
        <v>164</v>
      </c>
      <c r="H138" s="228">
        <v>0.71199999999999997</v>
      </c>
      <c r="I138" s="229"/>
      <c r="J138" s="230">
        <f>ROUND(I138*H138,2)</f>
        <v>0</v>
      </c>
      <c r="K138" s="231"/>
      <c r="L138" s="41"/>
      <c r="M138" s="232" t="s">
        <v>1</v>
      </c>
      <c r="N138" s="233" t="s">
        <v>47</v>
      </c>
      <c r="O138" s="88"/>
      <c r="P138" s="234">
        <f>O138*H138</f>
        <v>0</v>
      </c>
      <c r="Q138" s="234">
        <v>0.00142</v>
      </c>
      <c r="R138" s="234">
        <f>Q138*H138</f>
        <v>0.0010110399999999999</v>
      </c>
      <c r="S138" s="234">
        <v>0</v>
      </c>
      <c r="T138" s="23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6" t="s">
        <v>155</v>
      </c>
      <c r="AT138" s="236" t="s">
        <v>151</v>
      </c>
      <c r="AU138" s="236" t="s">
        <v>90</v>
      </c>
      <c r="AY138" s="14" t="s">
        <v>148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4" t="s">
        <v>36</v>
      </c>
      <c r="BK138" s="237">
        <f>ROUND(I138*H138,2)</f>
        <v>0</v>
      </c>
      <c r="BL138" s="14" t="s">
        <v>155</v>
      </c>
      <c r="BM138" s="236" t="s">
        <v>168</v>
      </c>
    </row>
    <row r="139" s="12" customFormat="1" ht="22.8" customHeight="1">
      <c r="A139" s="12"/>
      <c r="B139" s="208"/>
      <c r="C139" s="209"/>
      <c r="D139" s="210" t="s">
        <v>81</v>
      </c>
      <c r="E139" s="222" t="s">
        <v>169</v>
      </c>
      <c r="F139" s="222" t="s">
        <v>170</v>
      </c>
      <c r="G139" s="209"/>
      <c r="H139" s="209"/>
      <c r="I139" s="212"/>
      <c r="J139" s="223">
        <f>BK139</f>
        <v>0</v>
      </c>
      <c r="K139" s="209"/>
      <c r="L139" s="214"/>
      <c r="M139" s="215"/>
      <c r="N139" s="216"/>
      <c r="O139" s="216"/>
      <c r="P139" s="217">
        <f>SUM(P140:P144)</f>
        <v>0</v>
      </c>
      <c r="Q139" s="216"/>
      <c r="R139" s="217">
        <f>SUM(R140:R144)</f>
        <v>6.1794544000000009</v>
      </c>
      <c r="S139" s="216"/>
      <c r="T139" s="218">
        <f>SUM(T140:T144)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9" t="s">
        <v>36</v>
      </c>
      <c r="AT139" s="220" t="s">
        <v>81</v>
      </c>
      <c r="AU139" s="220" t="s">
        <v>36</v>
      </c>
      <c r="AY139" s="219" t="s">
        <v>148</v>
      </c>
      <c r="BK139" s="221">
        <f>SUM(BK140:BK144)</f>
        <v>0</v>
      </c>
    </row>
    <row r="140" s="2" customFormat="1" ht="24.15" customHeight="1">
      <c r="A140" s="35"/>
      <c r="B140" s="36"/>
      <c r="C140" s="224" t="s">
        <v>171</v>
      </c>
      <c r="D140" s="224" t="s">
        <v>151</v>
      </c>
      <c r="E140" s="225" t="s">
        <v>172</v>
      </c>
      <c r="F140" s="226" t="s">
        <v>173</v>
      </c>
      <c r="G140" s="227" t="s">
        <v>164</v>
      </c>
      <c r="H140" s="228">
        <v>54</v>
      </c>
      <c r="I140" s="229"/>
      <c r="J140" s="230">
        <f>ROUND(I140*H140,2)</f>
        <v>0</v>
      </c>
      <c r="K140" s="231"/>
      <c r="L140" s="41"/>
      <c r="M140" s="232" t="s">
        <v>1</v>
      </c>
      <c r="N140" s="233" t="s">
        <v>47</v>
      </c>
      <c r="O140" s="88"/>
      <c r="P140" s="234">
        <f>O140*H140</f>
        <v>0</v>
      </c>
      <c r="Q140" s="234">
        <v>0.020480000000000002</v>
      </c>
      <c r="R140" s="234">
        <f>Q140*H140</f>
        <v>1.10592</v>
      </c>
      <c r="S140" s="234">
        <v>0</v>
      </c>
      <c r="T140" s="23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6" t="s">
        <v>155</v>
      </c>
      <c r="AT140" s="236" t="s">
        <v>151</v>
      </c>
      <c r="AU140" s="236" t="s">
        <v>90</v>
      </c>
      <c r="AY140" s="14" t="s">
        <v>148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4" t="s">
        <v>36</v>
      </c>
      <c r="BK140" s="237">
        <f>ROUND(I140*H140,2)</f>
        <v>0</v>
      </c>
      <c r="BL140" s="14" t="s">
        <v>155</v>
      </c>
      <c r="BM140" s="236" t="s">
        <v>174</v>
      </c>
    </row>
    <row r="141" s="2" customFormat="1" ht="24.15" customHeight="1">
      <c r="A141" s="35"/>
      <c r="B141" s="36"/>
      <c r="C141" s="224" t="s">
        <v>169</v>
      </c>
      <c r="D141" s="224" t="s">
        <v>151</v>
      </c>
      <c r="E141" s="225" t="s">
        <v>175</v>
      </c>
      <c r="F141" s="226" t="s">
        <v>176</v>
      </c>
      <c r="G141" s="227" t="s">
        <v>164</v>
      </c>
      <c r="H141" s="228">
        <v>6.4800000000000004</v>
      </c>
      <c r="I141" s="229"/>
      <c r="J141" s="230">
        <f>ROUND(I141*H141,2)</f>
        <v>0</v>
      </c>
      <c r="K141" s="231"/>
      <c r="L141" s="41"/>
      <c r="M141" s="232" t="s">
        <v>1</v>
      </c>
      <c r="N141" s="233" t="s">
        <v>47</v>
      </c>
      <c r="O141" s="88"/>
      <c r="P141" s="234">
        <f>O141*H141</f>
        <v>0</v>
      </c>
      <c r="Q141" s="234">
        <v>0.041529999999999997</v>
      </c>
      <c r="R141" s="234">
        <f>Q141*H141</f>
        <v>0.26911439999999998</v>
      </c>
      <c r="S141" s="234">
        <v>0</v>
      </c>
      <c r="T141" s="23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6" t="s">
        <v>155</v>
      </c>
      <c r="AT141" s="236" t="s">
        <v>151</v>
      </c>
      <c r="AU141" s="236" t="s">
        <v>90</v>
      </c>
      <c r="AY141" s="14" t="s">
        <v>148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4" t="s">
        <v>36</v>
      </c>
      <c r="BK141" s="237">
        <f>ROUND(I141*H141,2)</f>
        <v>0</v>
      </c>
      <c r="BL141" s="14" t="s">
        <v>155</v>
      </c>
      <c r="BM141" s="236" t="s">
        <v>177</v>
      </c>
    </row>
    <row r="142" s="2" customFormat="1" ht="24.15" customHeight="1">
      <c r="A142" s="35"/>
      <c r="B142" s="36"/>
      <c r="C142" s="224" t="s">
        <v>178</v>
      </c>
      <c r="D142" s="224" t="s">
        <v>151</v>
      </c>
      <c r="E142" s="225" t="s">
        <v>179</v>
      </c>
      <c r="F142" s="226" t="s">
        <v>180</v>
      </c>
      <c r="G142" s="227" t="s">
        <v>154</v>
      </c>
      <c r="H142" s="228">
        <v>27</v>
      </c>
      <c r="I142" s="229"/>
      <c r="J142" s="230">
        <f>ROUND(I142*H142,2)</f>
        <v>0</v>
      </c>
      <c r="K142" s="231"/>
      <c r="L142" s="41"/>
      <c r="M142" s="232" t="s">
        <v>1</v>
      </c>
      <c r="N142" s="233" t="s">
        <v>47</v>
      </c>
      <c r="O142" s="88"/>
      <c r="P142" s="234">
        <f>O142*H142</f>
        <v>0</v>
      </c>
      <c r="Q142" s="234">
        <v>0.1575</v>
      </c>
      <c r="R142" s="234">
        <f>Q142*H142</f>
        <v>4.2525000000000004</v>
      </c>
      <c r="S142" s="234">
        <v>0</v>
      </c>
      <c r="T142" s="23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6" t="s">
        <v>155</v>
      </c>
      <c r="AT142" s="236" t="s">
        <v>151</v>
      </c>
      <c r="AU142" s="236" t="s">
        <v>90</v>
      </c>
      <c r="AY142" s="14" t="s">
        <v>148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4" t="s">
        <v>36</v>
      </c>
      <c r="BK142" s="237">
        <f>ROUND(I142*H142,2)</f>
        <v>0</v>
      </c>
      <c r="BL142" s="14" t="s">
        <v>155</v>
      </c>
      <c r="BM142" s="236" t="s">
        <v>181</v>
      </c>
    </row>
    <row r="143" s="2" customFormat="1" ht="24.15" customHeight="1">
      <c r="A143" s="35"/>
      <c r="B143" s="36"/>
      <c r="C143" s="224" t="s">
        <v>160</v>
      </c>
      <c r="D143" s="224" t="s">
        <v>151</v>
      </c>
      <c r="E143" s="225" t="s">
        <v>182</v>
      </c>
      <c r="F143" s="226" t="s">
        <v>183</v>
      </c>
      <c r="G143" s="227" t="s">
        <v>164</v>
      </c>
      <c r="H143" s="228">
        <v>8</v>
      </c>
      <c r="I143" s="229"/>
      <c r="J143" s="230">
        <f>ROUND(I143*H143,2)</f>
        <v>0</v>
      </c>
      <c r="K143" s="231"/>
      <c r="L143" s="41"/>
      <c r="M143" s="232" t="s">
        <v>1</v>
      </c>
      <c r="N143" s="233" t="s">
        <v>47</v>
      </c>
      <c r="O143" s="88"/>
      <c r="P143" s="234">
        <f>O143*H143</f>
        <v>0</v>
      </c>
      <c r="Q143" s="234">
        <v>0.020480000000000002</v>
      </c>
      <c r="R143" s="234">
        <f>Q143*H143</f>
        <v>0.16384000000000001</v>
      </c>
      <c r="S143" s="234">
        <v>0</v>
      </c>
      <c r="T143" s="23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6" t="s">
        <v>155</v>
      </c>
      <c r="AT143" s="236" t="s">
        <v>151</v>
      </c>
      <c r="AU143" s="236" t="s">
        <v>90</v>
      </c>
      <c r="AY143" s="14" t="s">
        <v>148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4" t="s">
        <v>36</v>
      </c>
      <c r="BK143" s="237">
        <f>ROUND(I143*H143,2)</f>
        <v>0</v>
      </c>
      <c r="BL143" s="14" t="s">
        <v>155</v>
      </c>
      <c r="BM143" s="236" t="s">
        <v>184</v>
      </c>
    </row>
    <row r="144" s="2" customFormat="1" ht="24.15" customHeight="1">
      <c r="A144" s="35"/>
      <c r="B144" s="36"/>
      <c r="C144" s="224" t="s">
        <v>185</v>
      </c>
      <c r="D144" s="224" t="s">
        <v>151</v>
      </c>
      <c r="E144" s="225" t="s">
        <v>186</v>
      </c>
      <c r="F144" s="226" t="s">
        <v>187</v>
      </c>
      <c r="G144" s="227" t="s">
        <v>164</v>
      </c>
      <c r="H144" s="228">
        <v>8</v>
      </c>
      <c r="I144" s="229"/>
      <c r="J144" s="230">
        <f>ROUND(I144*H144,2)</f>
        <v>0</v>
      </c>
      <c r="K144" s="231"/>
      <c r="L144" s="41"/>
      <c r="M144" s="232" t="s">
        <v>1</v>
      </c>
      <c r="N144" s="233" t="s">
        <v>47</v>
      </c>
      <c r="O144" s="88"/>
      <c r="P144" s="234">
        <f>O144*H144</f>
        <v>0</v>
      </c>
      <c r="Q144" s="234">
        <v>0.048509999999999998</v>
      </c>
      <c r="R144" s="234">
        <f>Q144*H144</f>
        <v>0.38807999999999998</v>
      </c>
      <c r="S144" s="234">
        <v>0</v>
      </c>
      <c r="T144" s="23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6" t="s">
        <v>155</v>
      </c>
      <c r="AT144" s="236" t="s">
        <v>151</v>
      </c>
      <c r="AU144" s="236" t="s">
        <v>90</v>
      </c>
      <c r="AY144" s="14" t="s">
        <v>148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4" t="s">
        <v>36</v>
      </c>
      <c r="BK144" s="237">
        <f>ROUND(I144*H144,2)</f>
        <v>0</v>
      </c>
      <c r="BL144" s="14" t="s">
        <v>155</v>
      </c>
      <c r="BM144" s="236" t="s">
        <v>188</v>
      </c>
    </row>
    <row r="145" s="12" customFormat="1" ht="22.8" customHeight="1">
      <c r="A145" s="12"/>
      <c r="B145" s="208"/>
      <c r="C145" s="209"/>
      <c r="D145" s="210" t="s">
        <v>81</v>
      </c>
      <c r="E145" s="222" t="s">
        <v>185</v>
      </c>
      <c r="F145" s="222" t="s">
        <v>189</v>
      </c>
      <c r="G145" s="209"/>
      <c r="H145" s="209"/>
      <c r="I145" s="212"/>
      <c r="J145" s="223">
        <f>BK145</f>
        <v>0</v>
      </c>
      <c r="K145" s="209"/>
      <c r="L145" s="214"/>
      <c r="M145" s="215"/>
      <c r="N145" s="216"/>
      <c r="O145" s="216"/>
      <c r="P145" s="217">
        <f>SUM(P146:P151)</f>
        <v>0</v>
      </c>
      <c r="Q145" s="216"/>
      <c r="R145" s="217">
        <f>SUM(R146:R151)</f>
        <v>1.7206332</v>
      </c>
      <c r="S145" s="216"/>
      <c r="T145" s="218">
        <f>SUM(T146:T151)</f>
        <v>15.219615000000001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9" t="s">
        <v>36</v>
      </c>
      <c r="AT145" s="220" t="s">
        <v>81</v>
      </c>
      <c r="AU145" s="220" t="s">
        <v>36</v>
      </c>
      <c r="AY145" s="219" t="s">
        <v>148</v>
      </c>
      <c r="BK145" s="221">
        <f>SUM(BK146:BK151)</f>
        <v>0</v>
      </c>
    </row>
    <row r="146" s="2" customFormat="1" ht="24.15" customHeight="1">
      <c r="A146" s="35"/>
      <c r="B146" s="36"/>
      <c r="C146" s="224" t="s">
        <v>190</v>
      </c>
      <c r="D146" s="224" t="s">
        <v>151</v>
      </c>
      <c r="E146" s="225" t="s">
        <v>191</v>
      </c>
      <c r="F146" s="226" t="s">
        <v>192</v>
      </c>
      <c r="G146" s="227" t="s">
        <v>164</v>
      </c>
      <c r="H146" s="228">
        <v>361.56</v>
      </c>
      <c r="I146" s="229"/>
      <c r="J146" s="230">
        <f>ROUND(I146*H146,2)</f>
        <v>0</v>
      </c>
      <c r="K146" s="231"/>
      <c r="L146" s="41"/>
      <c r="M146" s="232" t="s">
        <v>1</v>
      </c>
      <c r="N146" s="233" t="s">
        <v>47</v>
      </c>
      <c r="O146" s="88"/>
      <c r="P146" s="234">
        <f>O146*H146</f>
        <v>0</v>
      </c>
      <c r="Q146" s="234">
        <v>0.00012999999999999999</v>
      </c>
      <c r="R146" s="234">
        <f>Q146*H146</f>
        <v>0.047002799999999997</v>
      </c>
      <c r="S146" s="234">
        <v>0</v>
      </c>
      <c r="T146" s="23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6" t="s">
        <v>155</v>
      </c>
      <c r="AT146" s="236" t="s">
        <v>151</v>
      </c>
      <c r="AU146" s="236" t="s">
        <v>90</v>
      </c>
      <c r="AY146" s="14" t="s">
        <v>148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4" t="s">
        <v>36</v>
      </c>
      <c r="BK146" s="237">
        <f>ROUND(I146*H146,2)</f>
        <v>0</v>
      </c>
      <c r="BL146" s="14" t="s">
        <v>155</v>
      </c>
      <c r="BM146" s="236" t="s">
        <v>193</v>
      </c>
    </row>
    <row r="147" s="2" customFormat="1" ht="24.15" customHeight="1">
      <c r="A147" s="35"/>
      <c r="B147" s="36"/>
      <c r="C147" s="224" t="s">
        <v>194</v>
      </c>
      <c r="D147" s="224" t="s">
        <v>151</v>
      </c>
      <c r="E147" s="225" t="s">
        <v>195</v>
      </c>
      <c r="F147" s="226" t="s">
        <v>196</v>
      </c>
      <c r="G147" s="227" t="s">
        <v>164</v>
      </c>
      <c r="H147" s="228">
        <v>361.56</v>
      </c>
      <c r="I147" s="229"/>
      <c r="J147" s="230">
        <f>ROUND(I147*H147,2)</f>
        <v>0</v>
      </c>
      <c r="K147" s="231"/>
      <c r="L147" s="41"/>
      <c r="M147" s="232" t="s">
        <v>1</v>
      </c>
      <c r="N147" s="233" t="s">
        <v>47</v>
      </c>
      <c r="O147" s="88"/>
      <c r="P147" s="234">
        <f>O147*H147</f>
        <v>0</v>
      </c>
      <c r="Q147" s="234">
        <v>4.0000000000000003E-05</v>
      </c>
      <c r="R147" s="234">
        <f>Q147*H147</f>
        <v>0.014462400000000002</v>
      </c>
      <c r="S147" s="234">
        <v>0</v>
      </c>
      <c r="T147" s="23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6" t="s">
        <v>155</v>
      </c>
      <c r="AT147" s="236" t="s">
        <v>151</v>
      </c>
      <c r="AU147" s="236" t="s">
        <v>90</v>
      </c>
      <c r="AY147" s="14" t="s">
        <v>148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4" t="s">
        <v>36</v>
      </c>
      <c r="BK147" s="237">
        <f>ROUND(I147*H147,2)</f>
        <v>0</v>
      </c>
      <c r="BL147" s="14" t="s">
        <v>155</v>
      </c>
      <c r="BM147" s="236" t="s">
        <v>197</v>
      </c>
    </row>
    <row r="148" s="2" customFormat="1" ht="14.4" customHeight="1">
      <c r="A148" s="35"/>
      <c r="B148" s="36"/>
      <c r="C148" s="224" t="s">
        <v>198</v>
      </c>
      <c r="D148" s="224" t="s">
        <v>151</v>
      </c>
      <c r="E148" s="225" t="s">
        <v>199</v>
      </c>
      <c r="F148" s="226" t="s">
        <v>200</v>
      </c>
      <c r="G148" s="227" t="s">
        <v>164</v>
      </c>
      <c r="H148" s="228">
        <v>4.1150000000000002</v>
      </c>
      <c r="I148" s="229"/>
      <c r="J148" s="230">
        <f>ROUND(I148*H148,2)</f>
        <v>0</v>
      </c>
      <c r="K148" s="231"/>
      <c r="L148" s="41"/>
      <c r="M148" s="232" t="s">
        <v>1</v>
      </c>
      <c r="N148" s="233" t="s">
        <v>47</v>
      </c>
      <c r="O148" s="88"/>
      <c r="P148" s="234">
        <f>O148*H148</f>
        <v>0</v>
      </c>
      <c r="Q148" s="234">
        <v>0</v>
      </c>
      <c r="R148" s="234">
        <f>Q148*H148</f>
        <v>0</v>
      </c>
      <c r="S148" s="234">
        <v>0.26100000000000001</v>
      </c>
      <c r="T148" s="235">
        <f>S148*H148</f>
        <v>1.0740150000000002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6" t="s">
        <v>155</v>
      </c>
      <c r="AT148" s="236" t="s">
        <v>151</v>
      </c>
      <c r="AU148" s="236" t="s">
        <v>90</v>
      </c>
      <c r="AY148" s="14" t="s">
        <v>148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4" t="s">
        <v>36</v>
      </c>
      <c r="BK148" s="237">
        <f>ROUND(I148*H148,2)</f>
        <v>0</v>
      </c>
      <c r="BL148" s="14" t="s">
        <v>155</v>
      </c>
      <c r="BM148" s="236" t="s">
        <v>201</v>
      </c>
    </row>
    <row r="149" s="2" customFormat="1" ht="24.15" customHeight="1">
      <c r="A149" s="35"/>
      <c r="B149" s="36"/>
      <c r="C149" s="224" t="s">
        <v>202</v>
      </c>
      <c r="D149" s="224" t="s">
        <v>151</v>
      </c>
      <c r="E149" s="225" t="s">
        <v>203</v>
      </c>
      <c r="F149" s="226" t="s">
        <v>204</v>
      </c>
      <c r="G149" s="227" t="s">
        <v>154</v>
      </c>
      <c r="H149" s="228">
        <v>28</v>
      </c>
      <c r="I149" s="229"/>
      <c r="J149" s="230">
        <f>ROUND(I149*H149,2)</f>
        <v>0</v>
      </c>
      <c r="K149" s="231"/>
      <c r="L149" s="41"/>
      <c r="M149" s="232" t="s">
        <v>1</v>
      </c>
      <c r="N149" s="233" t="s">
        <v>47</v>
      </c>
      <c r="O149" s="88"/>
      <c r="P149" s="234">
        <f>O149*H149</f>
        <v>0</v>
      </c>
      <c r="Q149" s="234">
        <v>0</v>
      </c>
      <c r="R149" s="234">
        <f>Q149*H149</f>
        <v>0</v>
      </c>
      <c r="S149" s="234">
        <v>0.39000000000000001</v>
      </c>
      <c r="T149" s="235">
        <f>S149*H149</f>
        <v>10.92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6" t="s">
        <v>155</v>
      </c>
      <c r="AT149" s="236" t="s">
        <v>151</v>
      </c>
      <c r="AU149" s="236" t="s">
        <v>90</v>
      </c>
      <c r="AY149" s="14" t="s">
        <v>148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4" t="s">
        <v>36</v>
      </c>
      <c r="BK149" s="237">
        <f>ROUND(I149*H149,2)</f>
        <v>0</v>
      </c>
      <c r="BL149" s="14" t="s">
        <v>155</v>
      </c>
      <c r="BM149" s="236" t="s">
        <v>205</v>
      </c>
    </row>
    <row r="150" s="2" customFormat="1" ht="24.15" customHeight="1">
      <c r="A150" s="35"/>
      <c r="B150" s="36"/>
      <c r="C150" s="224" t="s">
        <v>206</v>
      </c>
      <c r="D150" s="224" t="s">
        <v>151</v>
      </c>
      <c r="E150" s="225" t="s">
        <v>207</v>
      </c>
      <c r="F150" s="226" t="s">
        <v>208</v>
      </c>
      <c r="G150" s="227" t="s">
        <v>209</v>
      </c>
      <c r="H150" s="228">
        <v>76.799999999999997</v>
      </c>
      <c r="I150" s="229"/>
      <c r="J150" s="230">
        <f>ROUND(I150*H150,2)</f>
        <v>0</v>
      </c>
      <c r="K150" s="231"/>
      <c r="L150" s="41"/>
      <c r="M150" s="232" t="s">
        <v>1</v>
      </c>
      <c r="N150" s="233" t="s">
        <v>47</v>
      </c>
      <c r="O150" s="88"/>
      <c r="P150" s="234">
        <f>O150*H150</f>
        <v>0</v>
      </c>
      <c r="Q150" s="234">
        <v>0</v>
      </c>
      <c r="R150" s="234">
        <f>Q150*H150</f>
        <v>0</v>
      </c>
      <c r="S150" s="234">
        <v>0.042000000000000003</v>
      </c>
      <c r="T150" s="235">
        <f>S150*H150</f>
        <v>3.2256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6" t="s">
        <v>155</v>
      </c>
      <c r="AT150" s="236" t="s">
        <v>151</v>
      </c>
      <c r="AU150" s="236" t="s">
        <v>90</v>
      </c>
      <c r="AY150" s="14" t="s">
        <v>148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4" t="s">
        <v>36</v>
      </c>
      <c r="BK150" s="237">
        <f>ROUND(I150*H150,2)</f>
        <v>0</v>
      </c>
      <c r="BL150" s="14" t="s">
        <v>155</v>
      </c>
      <c r="BM150" s="236" t="s">
        <v>210</v>
      </c>
    </row>
    <row r="151" s="2" customFormat="1" ht="24.15" customHeight="1">
      <c r="A151" s="35"/>
      <c r="B151" s="36"/>
      <c r="C151" s="224" t="s">
        <v>8</v>
      </c>
      <c r="D151" s="224" t="s">
        <v>151</v>
      </c>
      <c r="E151" s="225" t="s">
        <v>211</v>
      </c>
      <c r="F151" s="226" t="s">
        <v>212</v>
      </c>
      <c r="G151" s="227" t="s">
        <v>209</v>
      </c>
      <c r="H151" s="228">
        <v>33.600000000000001</v>
      </c>
      <c r="I151" s="229"/>
      <c r="J151" s="230">
        <f>ROUND(I151*H151,2)</f>
        <v>0</v>
      </c>
      <c r="K151" s="231"/>
      <c r="L151" s="41"/>
      <c r="M151" s="232" t="s">
        <v>1</v>
      </c>
      <c r="N151" s="233" t="s">
        <v>47</v>
      </c>
      <c r="O151" s="88"/>
      <c r="P151" s="234">
        <f>O151*H151</f>
        <v>0</v>
      </c>
      <c r="Q151" s="234">
        <v>0.04938</v>
      </c>
      <c r="R151" s="234">
        <f>Q151*H151</f>
        <v>1.659168</v>
      </c>
      <c r="S151" s="234">
        <v>0</v>
      </c>
      <c r="T151" s="23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6" t="s">
        <v>155</v>
      </c>
      <c r="AT151" s="236" t="s">
        <v>151</v>
      </c>
      <c r="AU151" s="236" t="s">
        <v>90</v>
      </c>
      <c r="AY151" s="14" t="s">
        <v>148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4" t="s">
        <v>36</v>
      </c>
      <c r="BK151" s="237">
        <f>ROUND(I151*H151,2)</f>
        <v>0</v>
      </c>
      <c r="BL151" s="14" t="s">
        <v>155</v>
      </c>
      <c r="BM151" s="236" t="s">
        <v>213</v>
      </c>
    </row>
    <row r="152" s="12" customFormat="1" ht="22.8" customHeight="1">
      <c r="A152" s="12"/>
      <c r="B152" s="208"/>
      <c r="C152" s="209"/>
      <c r="D152" s="210" t="s">
        <v>81</v>
      </c>
      <c r="E152" s="222" t="s">
        <v>214</v>
      </c>
      <c r="F152" s="222" t="s">
        <v>215</v>
      </c>
      <c r="G152" s="209"/>
      <c r="H152" s="209"/>
      <c r="I152" s="212"/>
      <c r="J152" s="223">
        <f>BK152</f>
        <v>0</v>
      </c>
      <c r="K152" s="209"/>
      <c r="L152" s="214"/>
      <c r="M152" s="215"/>
      <c r="N152" s="216"/>
      <c r="O152" s="216"/>
      <c r="P152" s="217">
        <f>SUM(P153:P156)</f>
        <v>0</v>
      </c>
      <c r="Q152" s="216"/>
      <c r="R152" s="217">
        <f>SUM(R153:R156)</f>
        <v>0</v>
      </c>
      <c r="S152" s="216"/>
      <c r="T152" s="218">
        <f>SUM(T153:T156)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9" t="s">
        <v>36</v>
      </c>
      <c r="AT152" s="220" t="s">
        <v>81</v>
      </c>
      <c r="AU152" s="220" t="s">
        <v>36</v>
      </c>
      <c r="AY152" s="219" t="s">
        <v>148</v>
      </c>
      <c r="BK152" s="221">
        <f>SUM(BK153:BK156)</f>
        <v>0</v>
      </c>
    </row>
    <row r="153" s="2" customFormat="1" ht="24.15" customHeight="1">
      <c r="A153" s="35"/>
      <c r="B153" s="36"/>
      <c r="C153" s="224" t="s">
        <v>216</v>
      </c>
      <c r="D153" s="224" t="s">
        <v>151</v>
      </c>
      <c r="E153" s="225" t="s">
        <v>217</v>
      </c>
      <c r="F153" s="226" t="s">
        <v>218</v>
      </c>
      <c r="G153" s="227" t="s">
        <v>219</v>
      </c>
      <c r="H153" s="228">
        <v>15.583</v>
      </c>
      <c r="I153" s="229"/>
      <c r="J153" s="230">
        <f>ROUND(I153*H153,2)</f>
        <v>0</v>
      </c>
      <c r="K153" s="231"/>
      <c r="L153" s="41"/>
      <c r="M153" s="232" t="s">
        <v>1</v>
      </c>
      <c r="N153" s="233" t="s">
        <v>47</v>
      </c>
      <c r="O153" s="88"/>
      <c r="P153" s="234">
        <f>O153*H153</f>
        <v>0</v>
      </c>
      <c r="Q153" s="234">
        <v>0</v>
      </c>
      <c r="R153" s="234">
        <f>Q153*H153</f>
        <v>0</v>
      </c>
      <c r="S153" s="234">
        <v>0</v>
      </c>
      <c r="T153" s="23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6" t="s">
        <v>155</v>
      </c>
      <c r="AT153" s="236" t="s">
        <v>151</v>
      </c>
      <c r="AU153" s="236" t="s">
        <v>90</v>
      </c>
      <c r="AY153" s="14" t="s">
        <v>148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4" t="s">
        <v>36</v>
      </c>
      <c r="BK153" s="237">
        <f>ROUND(I153*H153,2)</f>
        <v>0</v>
      </c>
      <c r="BL153" s="14" t="s">
        <v>155</v>
      </c>
      <c r="BM153" s="236" t="s">
        <v>220</v>
      </c>
    </row>
    <row r="154" s="2" customFormat="1" ht="24.15" customHeight="1">
      <c r="A154" s="35"/>
      <c r="B154" s="36"/>
      <c r="C154" s="224" t="s">
        <v>221</v>
      </c>
      <c r="D154" s="224" t="s">
        <v>151</v>
      </c>
      <c r="E154" s="225" t="s">
        <v>222</v>
      </c>
      <c r="F154" s="226" t="s">
        <v>223</v>
      </c>
      <c r="G154" s="227" t="s">
        <v>219</v>
      </c>
      <c r="H154" s="228">
        <v>15.583</v>
      </c>
      <c r="I154" s="229"/>
      <c r="J154" s="230">
        <f>ROUND(I154*H154,2)</f>
        <v>0</v>
      </c>
      <c r="K154" s="231"/>
      <c r="L154" s="41"/>
      <c r="M154" s="232" t="s">
        <v>1</v>
      </c>
      <c r="N154" s="233" t="s">
        <v>47</v>
      </c>
      <c r="O154" s="88"/>
      <c r="P154" s="234">
        <f>O154*H154</f>
        <v>0</v>
      </c>
      <c r="Q154" s="234">
        <v>0</v>
      </c>
      <c r="R154" s="234">
        <f>Q154*H154</f>
        <v>0</v>
      </c>
      <c r="S154" s="234">
        <v>0</v>
      </c>
      <c r="T154" s="23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6" t="s">
        <v>155</v>
      </c>
      <c r="AT154" s="236" t="s">
        <v>151</v>
      </c>
      <c r="AU154" s="236" t="s">
        <v>90</v>
      </c>
      <c r="AY154" s="14" t="s">
        <v>148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4" t="s">
        <v>36</v>
      </c>
      <c r="BK154" s="237">
        <f>ROUND(I154*H154,2)</f>
        <v>0</v>
      </c>
      <c r="BL154" s="14" t="s">
        <v>155</v>
      </c>
      <c r="BM154" s="236" t="s">
        <v>224</v>
      </c>
    </row>
    <row r="155" s="2" customFormat="1" ht="24.15" customHeight="1">
      <c r="A155" s="35"/>
      <c r="B155" s="36"/>
      <c r="C155" s="224" t="s">
        <v>225</v>
      </c>
      <c r="D155" s="224" t="s">
        <v>151</v>
      </c>
      <c r="E155" s="225" t="s">
        <v>226</v>
      </c>
      <c r="F155" s="226" t="s">
        <v>227</v>
      </c>
      <c r="G155" s="227" t="s">
        <v>219</v>
      </c>
      <c r="H155" s="228">
        <v>140.24700000000001</v>
      </c>
      <c r="I155" s="229"/>
      <c r="J155" s="230">
        <f>ROUND(I155*H155,2)</f>
        <v>0</v>
      </c>
      <c r="K155" s="231"/>
      <c r="L155" s="41"/>
      <c r="M155" s="232" t="s">
        <v>1</v>
      </c>
      <c r="N155" s="233" t="s">
        <v>47</v>
      </c>
      <c r="O155" s="88"/>
      <c r="P155" s="234">
        <f>O155*H155</f>
        <v>0</v>
      </c>
      <c r="Q155" s="234">
        <v>0</v>
      </c>
      <c r="R155" s="234">
        <f>Q155*H155</f>
        <v>0</v>
      </c>
      <c r="S155" s="234">
        <v>0</v>
      </c>
      <c r="T155" s="23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6" t="s">
        <v>155</v>
      </c>
      <c r="AT155" s="236" t="s">
        <v>151</v>
      </c>
      <c r="AU155" s="236" t="s">
        <v>90</v>
      </c>
      <c r="AY155" s="14" t="s">
        <v>148</v>
      </c>
      <c r="BE155" s="237">
        <f>IF(N155="základní",J155,0)</f>
        <v>0</v>
      </c>
      <c r="BF155" s="237">
        <f>IF(N155="snížená",J155,0)</f>
        <v>0</v>
      </c>
      <c r="BG155" s="237">
        <f>IF(N155="zákl. přenesená",J155,0)</f>
        <v>0</v>
      </c>
      <c r="BH155" s="237">
        <f>IF(N155="sníž. přenesená",J155,0)</f>
        <v>0</v>
      </c>
      <c r="BI155" s="237">
        <f>IF(N155="nulová",J155,0)</f>
        <v>0</v>
      </c>
      <c r="BJ155" s="14" t="s">
        <v>36</v>
      </c>
      <c r="BK155" s="237">
        <f>ROUND(I155*H155,2)</f>
        <v>0</v>
      </c>
      <c r="BL155" s="14" t="s">
        <v>155</v>
      </c>
      <c r="BM155" s="236" t="s">
        <v>228</v>
      </c>
    </row>
    <row r="156" s="2" customFormat="1" ht="24.15" customHeight="1">
      <c r="A156" s="35"/>
      <c r="B156" s="36"/>
      <c r="C156" s="224" t="s">
        <v>229</v>
      </c>
      <c r="D156" s="224" t="s">
        <v>151</v>
      </c>
      <c r="E156" s="225" t="s">
        <v>230</v>
      </c>
      <c r="F156" s="226" t="s">
        <v>231</v>
      </c>
      <c r="G156" s="227" t="s">
        <v>219</v>
      </c>
      <c r="H156" s="228">
        <v>15.583</v>
      </c>
      <c r="I156" s="229"/>
      <c r="J156" s="230">
        <f>ROUND(I156*H156,2)</f>
        <v>0</v>
      </c>
      <c r="K156" s="231"/>
      <c r="L156" s="41"/>
      <c r="M156" s="232" t="s">
        <v>1</v>
      </c>
      <c r="N156" s="233" t="s">
        <v>47</v>
      </c>
      <c r="O156" s="88"/>
      <c r="P156" s="234">
        <f>O156*H156</f>
        <v>0</v>
      </c>
      <c r="Q156" s="234">
        <v>0</v>
      </c>
      <c r="R156" s="234">
        <f>Q156*H156</f>
        <v>0</v>
      </c>
      <c r="S156" s="234">
        <v>0</v>
      </c>
      <c r="T156" s="23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6" t="s">
        <v>155</v>
      </c>
      <c r="AT156" s="236" t="s">
        <v>151</v>
      </c>
      <c r="AU156" s="236" t="s">
        <v>90</v>
      </c>
      <c r="AY156" s="14" t="s">
        <v>148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4" t="s">
        <v>36</v>
      </c>
      <c r="BK156" s="237">
        <f>ROUND(I156*H156,2)</f>
        <v>0</v>
      </c>
      <c r="BL156" s="14" t="s">
        <v>155</v>
      </c>
      <c r="BM156" s="236" t="s">
        <v>232</v>
      </c>
    </row>
    <row r="157" s="12" customFormat="1" ht="22.8" customHeight="1">
      <c r="A157" s="12"/>
      <c r="B157" s="208"/>
      <c r="C157" s="209"/>
      <c r="D157" s="210" t="s">
        <v>81</v>
      </c>
      <c r="E157" s="222" t="s">
        <v>233</v>
      </c>
      <c r="F157" s="222" t="s">
        <v>234</v>
      </c>
      <c r="G157" s="209"/>
      <c r="H157" s="209"/>
      <c r="I157" s="212"/>
      <c r="J157" s="223">
        <f>BK157</f>
        <v>0</v>
      </c>
      <c r="K157" s="209"/>
      <c r="L157" s="214"/>
      <c r="M157" s="215"/>
      <c r="N157" s="216"/>
      <c r="O157" s="216"/>
      <c r="P157" s="217">
        <f>P158</f>
        <v>0</v>
      </c>
      <c r="Q157" s="216"/>
      <c r="R157" s="217">
        <f>R158</f>
        <v>0</v>
      </c>
      <c r="S157" s="216"/>
      <c r="T157" s="218">
        <f>T158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9" t="s">
        <v>36</v>
      </c>
      <c r="AT157" s="220" t="s">
        <v>81</v>
      </c>
      <c r="AU157" s="220" t="s">
        <v>36</v>
      </c>
      <c r="AY157" s="219" t="s">
        <v>148</v>
      </c>
      <c r="BK157" s="221">
        <f>BK158</f>
        <v>0</v>
      </c>
    </row>
    <row r="158" s="2" customFormat="1" ht="14.4" customHeight="1">
      <c r="A158" s="35"/>
      <c r="B158" s="36"/>
      <c r="C158" s="224" t="s">
        <v>235</v>
      </c>
      <c r="D158" s="224" t="s">
        <v>151</v>
      </c>
      <c r="E158" s="225" t="s">
        <v>236</v>
      </c>
      <c r="F158" s="226" t="s">
        <v>237</v>
      </c>
      <c r="G158" s="227" t="s">
        <v>219</v>
      </c>
      <c r="H158" s="228">
        <v>12.487</v>
      </c>
      <c r="I158" s="229"/>
      <c r="J158" s="230">
        <f>ROUND(I158*H158,2)</f>
        <v>0</v>
      </c>
      <c r="K158" s="231"/>
      <c r="L158" s="41"/>
      <c r="M158" s="232" t="s">
        <v>1</v>
      </c>
      <c r="N158" s="233" t="s">
        <v>47</v>
      </c>
      <c r="O158" s="88"/>
      <c r="P158" s="234">
        <f>O158*H158</f>
        <v>0</v>
      </c>
      <c r="Q158" s="234">
        <v>0</v>
      </c>
      <c r="R158" s="234">
        <f>Q158*H158</f>
        <v>0</v>
      </c>
      <c r="S158" s="234">
        <v>0</v>
      </c>
      <c r="T158" s="23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6" t="s">
        <v>155</v>
      </c>
      <c r="AT158" s="236" t="s">
        <v>151</v>
      </c>
      <c r="AU158" s="236" t="s">
        <v>90</v>
      </c>
      <c r="AY158" s="14" t="s">
        <v>148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4" t="s">
        <v>36</v>
      </c>
      <c r="BK158" s="237">
        <f>ROUND(I158*H158,2)</f>
        <v>0</v>
      </c>
      <c r="BL158" s="14" t="s">
        <v>155</v>
      </c>
      <c r="BM158" s="236" t="s">
        <v>238</v>
      </c>
    </row>
    <row r="159" s="12" customFormat="1" ht="25.92" customHeight="1">
      <c r="A159" s="12"/>
      <c r="B159" s="208"/>
      <c r="C159" s="209"/>
      <c r="D159" s="210" t="s">
        <v>81</v>
      </c>
      <c r="E159" s="211" t="s">
        <v>239</v>
      </c>
      <c r="F159" s="211" t="s">
        <v>240</v>
      </c>
      <c r="G159" s="209"/>
      <c r="H159" s="209"/>
      <c r="I159" s="212"/>
      <c r="J159" s="213">
        <f>BK159</f>
        <v>0</v>
      </c>
      <c r="K159" s="209"/>
      <c r="L159" s="214"/>
      <c r="M159" s="215"/>
      <c r="N159" s="216"/>
      <c r="O159" s="216"/>
      <c r="P159" s="217">
        <f>P160+P173+P177+P186</f>
        <v>0</v>
      </c>
      <c r="Q159" s="216"/>
      <c r="R159" s="217">
        <f>R160+R173+R177+R186</f>
        <v>3.52706199</v>
      </c>
      <c r="S159" s="216"/>
      <c r="T159" s="218">
        <f>T160+T173+T177+T186</f>
        <v>0.36323279999999997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9" t="s">
        <v>90</v>
      </c>
      <c r="AT159" s="220" t="s">
        <v>81</v>
      </c>
      <c r="AU159" s="220" t="s">
        <v>82</v>
      </c>
      <c r="AY159" s="219" t="s">
        <v>148</v>
      </c>
      <c r="BK159" s="221">
        <f>BK160+BK173+BK177+BK186</f>
        <v>0</v>
      </c>
    </row>
    <row r="160" s="12" customFormat="1" ht="22.8" customHeight="1">
      <c r="A160" s="12"/>
      <c r="B160" s="208"/>
      <c r="C160" s="209"/>
      <c r="D160" s="210" t="s">
        <v>81</v>
      </c>
      <c r="E160" s="222" t="s">
        <v>241</v>
      </c>
      <c r="F160" s="222" t="s">
        <v>242</v>
      </c>
      <c r="G160" s="209"/>
      <c r="H160" s="209"/>
      <c r="I160" s="212"/>
      <c r="J160" s="223">
        <f>BK160</f>
        <v>0</v>
      </c>
      <c r="K160" s="209"/>
      <c r="L160" s="214"/>
      <c r="M160" s="215"/>
      <c r="N160" s="216"/>
      <c r="O160" s="216"/>
      <c r="P160" s="217">
        <f>SUM(P161:P172)</f>
        <v>0</v>
      </c>
      <c r="Q160" s="216"/>
      <c r="R160" s="217">
        <f>SUM(R161:R172)</f>
        <v>3.0580844100000002</v>
      </c>
      <c r="S160" s="216"/>
      <c r="T160" s="218">
        <f>SUM(T161:T172)</f>
        <v>0.36323279999999997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9" t="s">
        <v>90</v>
      </c>
      <c r="AT160" s="220" t="s">
        <v>81</v>
      </c>
      <c r="AU160" s="220" t="s">
        <v>36</v>
      </c>
      <c r="AY160" s="219" t="s">
        <v>148</v>
      </c>
      <c r="BK160" s="221">
        <f>SUM(BK161:BK172)</f>
        <v>0</v>
      </c>
    </row>
    <row r="161" s="2" customFormat="1" ht="24.15" customHeight="1">
      <c r="A161" s="35"/>
      <c r="B161" s="36"/>
      <c r="C161" s="224" t="s">
        <v>7</v>
      </c>
      <c r="D161" s="224" t="s">
        <v>151</v>
      </c>
      <c r="E161" s="225" t="s">
        <v>243</v>
      </c>
      <c r="F161" s="226" t="s">
        <v>244</v>
      </c>
      <c r="G161" s="227" t="s">
        <v>164</v>
      </c>
      <c r="H161" s="228">
        <v>4.2000000000000002</v>
      </c>
      <c r="I161" s="229"/>
      <c r="J161" s="230">
        <f>ROUND(I161*H161,2)</f>
        <v>0</v>
      </c>
      <c r="K161" s="231"/>
      <c r="L161" s="41"/>
      <c r="M161" s="232" t="s">
        <v>1</v>
      </c>
      <c r="N161" s="233" t="s">
        <v>47</v>
      </c>
      <c r="O161" s="88"/>
      <c r="P161" s="234">
        <f>O161*H161</f>
        <v>0</v>
      </c>
      <c r="Q161" s="234">
        <v>0.01355</v>
      </c>
      <c r="R161" s="234">
        <f>Q161*H161</f>
        <v>0.056910000000000002</v>
      </c>
      <c r="S161" s="234">
        <v>0</v>
      </c>
      <c r="T161" s="23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6" t="s">
        <v>216</v>
      </c>
      <c r="AT161" s="236" t="s">
        <v>151</v>
      </c>
      <c r="AU161" s="236" t="s">
        <v>90</v>
      </c>
      <c r="AY161" s="14" t="s">
        <v>148</v>
      </c>
      <c r="BE161" s="237">
        <f>IF(N161="základní",J161,0)</f>
        <v>0</v>
      </c>
      <c r="BF161" s="237">
        <f>IF(N161="snížená",J161,0)</f>
        <v>0</v>
      </c>
      <c r="BG161" s="237">
        <f>IF(N161="zákl. přenesená",J161,0)</f>
        <v>0</v>
      </c>
      <c r="BH161" s="237">
        <f>IF(N161="sníž. přenesená",J161,0)</f>
        <v>0</v>
      </c>
      <c r="BI161" s="237">
        <f>IF(N161="nulová",J161,0)</f>
        <v>0</v>
      </c>
      <c r="BJ161" s="14" t="s">
        <v>36</v>
      </c>
      <c r="BK161" s="237">
        <f>ROUND(I161*H161,2)</f>
        <v>0</v>
      </c>
      <c r="BL161" s="14" t="s">
        <v>216</v>
      </c>
      <c r="BM161" s="236" t="s">
        <v>245</v>
      </c>
    </row>
    <row r="162" s="2" customFormat="1" ht="24.15" customHeight="1">
      <c r="A162" s="35"/>
      <c r="B162" s="36"/>
      <c r="C162" s="224" t="s">
        <v>246</v>
      </c>
      <c r="D162" s="224" t="s">
        <v>151</v>
      </c>
      <c r="E162" s="225" t="s">
        <v>247</v>
      </c>
      <c r="F162" s="226" t="s">
        <v>248</v>
      </c>
      <c r="G162" s="227" t="s">
        <v>164</v>
      </c>
      <c r="H162" s="228">
        <v>4.2000000000000002</v>
      </c>
      <c r="I162" s="229"/>
      <c r="J162" s="230">
        <f>ROUND(I162*H162,2)</f>
        <v>0</v>
      </c>
      <c r="K162" s="231"/>
      <c r="L162" s="41"/>
      <c r="M162" s="232" t="s">
        <v>1</v>
      </c>
      <c r="N162" s="233" t="s">
        <v>47</v>
      </c>
      <c r="O162" s="88"/>
      <c r="P162" s="234">
        <f>O162*H162</f>
        <v>0</v>
      </c>
      <c r="Q162" s="234">
        <v>0</v>
      </c>
      <c r="R162" s="234">
        <f>Q162*H162</f>
        <v>0</v>
      </c>
      <c r="S162" s="234">
        <v>0.017250000000000001</v>
      </c>
      <c r="T162" s="235">
        <f>S162*H162</f>
        <v>0.072450000000000014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6" t="s">
        <v>216</v>
      </c>
      <c r="AT162" s="236" t="s">
        <v>151</v>
      </c>
      <c r="AU162" s="236" t="s">
        <v>90</v>
      </c>
      <c r="AY162" s="14" t="s">
        <v>148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4" t="s">
        <v>36</v>
      </c>
      <c r="BK162" s="237">
        <f>ROUND(I162*H162,2)</f>
        <v>0</v>
      </c>
      <c r="BL162" s="14" t="s">
        <v>216</v>
      </c>
      <c r="BM162" s="236" t="s">
        <v>249</v>
      </c>
    </row>
    <row r="163" s="2" customFormat="1" ht="37.8" customHeight="1">
      <c r="A163" s="35"/>
      <c r="B163" s="36"/>
      <c r="C163" s="224" t="s">
        <v>250</v>
      </c>
      <c r="D163" s="224" t="s">
        <v>151</v>
      </c>
      <c r="E163" s="225" t="s">
        <v>251</v>
      </c>
      <c r="F163" s="226" t="s">
        <v>252</v>
      </c>
      <c r="G163" s="227" t="s">
        <v>164</v>
      </c>
      <c r="H163" s="228">
        <v>161.48500000000001</v>
      </c>
      <c r="I163" s="229"/>
      <c r="J163" s="230">
        <f>ROUND(I163*H163,2)</f>
        <v>0</v>
      </c>
      <c r="K163" s="231"/>
      <c r="L163" s="41"/>
      <c r="M163" s="232" t="s">
        <v>1</v>
      </c>
      <c r="N163" s="233" t="s">
        <v>47</v>
      </c>
      <c r="O163" s="88"/>
      <c r="P163" s="234">
        <f>O163*H163</f>
        <v>0</v>
      </c>
      <c r="Q163" s="234">
        <v>0.01661</v>
      </c>
      <c r="R163" s="234">
        <f>Q163*H163</f>
        <v>2.6822658500000003</v>
      </c>
      <c r="S163" s="234">
        <v>0</v>
      </c>
      <c r="T163" s="23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6" t="s">
        <v>216</v>
      </c>
      <c r="AT163" s="236" t="s">
        <v>151</v>
      </c>
      <c r="AU163" s="236" t="s">
        <v>90</v>
      </c>
      <c r="AY163" s="14" t="s">
        <v>148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4" t="s">
        <v>36</v>
      </c>
      <c r="BK163" s="237">
        <f>ROUND(I163*H163,2)</f>
        <v>0</v>
      </c>
      <c r="BL163" s="14" t="s">
        <v>216</v>
      </c>
      <c r="BM163" s="236" t="s">
        <v>253</v>
      </c>
    </row>
    <row r="164" s="2" customFormat="1" ht="14.4" customHeight="1">
      <c r="A164" s="35"/>
      <c r="B164" s="36"/>
      <c r="C164" s="224" t="s">
        <v>254</v>
      </c>
      <c r="D164" s="224" t="s">
        <v>151</v>
      </c>
      <c r="E164" s="225" t="s">
        <v>255</v>
      </c>
      <c r="F164" s="226" t="s">
        <v>256</v>
      </c>
      <c r="G164" s="227" t="s">
        <v>164</v>
      </c>
      <c r="H164" s="228">
        <v>165.685</v>
      </c>
      <c r="I164" s="229"/>
      <c r="J164" s="230">
        <f>ROUND(I164*H164,2)</f>
        <v>0</v>
      </c>
      <c r="K164" s="231"/>
      <c r="L164" s="41"/>
      <c r="M164" s="232" t="s">
        <v>1</v>
      </c>
      <c r="N164" s="233" t="s">
        <v>47</v>
      </c>
      <c r="O164" s="88"/>
      <c r="P164" s="234">
        <f>O164*H164</f>
        <v>0</v>
      </c>
      <c r="Q164" s="234">
        <v>0.00010000000000000001</v>
      </c>
      <c r="R164" s="234">
        <f>Q164*H164</f>
        <v>0.0165685</v>
      </c>
      <c r="S164" s="234">
        <v>0</v>
      </c>
      <c r="T164" s="23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6" t="s">
        <v>216</v>
      </c>
      <c r="AT164" s="236" t="s">
        <v>151</v>
      </c>
      <c r="AU164" s="236" t="s">
        <v>90</v>
      </c>
      <c r="AY164" s="14" t="s">
        <v>148</v>
      </c>
      <c r="BE164" s="237">
        <f>IF(N164="základní",J164,0)</f>
        <v>0</v>
      </c>
      <c r="BF164" s="237">
        <f>IF(N164="snížená",J164,0)</f>
        <v>0</v>
      </c>
      <c r="BG164" s="237">
        <f>IF(N164="zákl. přenesená",J164,0)</f>
        <v>0</v>
      </c>
      <c r="BH164" s="237">
        <f>IF(N164="sníž. přenesená",J164,0)</f>
        <v>0</v>
      </c>
      <c r="BI164" s="237">
        <f>IF(N164="nulová",J164,0)</f>
        <v>0</v>
      </c>
      <c r="BJ164" s="14" t="s">
        <v>36</v>
      </c>
      <c r="BK164" s="237">
        <f>ROUND(I164*H164,2)</f>
        <v>0</v>
      </c>
      <c r="BL164" s="14" t="s">
        <v>216</v>
      </c>
      <c r="BM164" s="236" t="s">
        <v>257</v>
      </c>
    </row>
    <row r="165" s="2" customFormat="1" ht="14.4" customHeight="1">
      <c r="A165" s="35"/>
      <c r="B165" s="36"/>
      <c r="C165" s="224" t="s">
        <v>258</v>
      </c>
      <c r="D165" s="224" t="s">
        <v>151</v>
      </c>
      <c r="E165" s="225" t="s">
        <v>259</v>
      </c>
      <c r="F165" s="226" t="s">
        <v>260</v>
      </c>
      <c r="G165" s="227" t="s">
        <v>164</v>
      </c>
      <c r="H165" s="228">
        <v>193.405</v>
      </c>
      <c r="I165" s="229"/>
      <c r="J165" s="230">
        <f>ROUND(I165*H165,2)</f>
        <v>0</v>
      </c>
      <c r="K165" s="231"/>
      <c r="L165" s="41"/>
      <c r="M165" s="232" t="s">
        <v>1</v>
      </c>
      <c r="N165" s="233" t="s">
        <v>47</v>
      </c>
      <c r="O165" s="88"/>
      <c r="P165" s="234">
        <f>O165*H165</f>
        <v>0</v>
      </c>
      <c r="Q165" s="234">
        <v>0</v>
      </c>
      <c r="R165" s="234">
        <f>Q165*H165</f>
        <v>0</v>
      </c>
      <c r="S165" s="234">
        <v>0</v>
      </c>
      <c r="T165" s="23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6" t="s">
        <v>216</v>
      </c>
      <c r="AT165" s="236" t="s">
        <v>151</v>
      </c>
      <c r="AU165" s="236" t="s">
        <v>90</v>
      </c>
      <c r="AY165" s="14" t="s">
        <v>148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4" t="s">
        <v>36</v>
      </c>
      <c r="BK165" s="237">
        <f>ROUND(I165*H165,2)</f>
        <v>0</v>
      </c>
      <c r="BL165" s="14" t="s">
        <v>216</v>
      </c>
      <c r="BM165" s="236" t="s">
        <v>261</v>
      </c>
    </row>
    <row r="166" s="2" customFormat="1" ht="24.15" customHeight="1">
      <c r="A166" s="35"/>
      <c r="B166" s="36"/>
      <c r="C166" s="238" t="s">
        <v>262</v>
      </c>
      <c r="D166" s="238" t="s">
        <v>157</v>
      </c>
      <c r="E166" s="239" t="s">
        <v>263</v>
      </c>
      <c r="F166" s="240" t="s">
        <v>264</v>
      </c>
      <c r="G166" s="241" t="s">
        <v>164</v>
      </c>
      <c r="H166" s="242">
        <v>212.74600000000001</v>
      </c>
      <c r="I166" s="243"/>
      <c r="J166" s="244">
        <f>ROUND(I166*H166,2)</f>
        <v>0</v>
      </c>
      <c r="K166" s="245"/>
      <c r="L166" s="246"/>
      <c r="M166" s="247" t="s">
        <v>1</v>
      </c>
      <c r="N166" s="248" t="s">
        <v>47</v>
      </c>
      <c r="O166" s="88"/>
      <c r="P166" s="234">
        <f>O166*H166</f>
        <v>0</v>
      </c>
      <c r="Q166" s="234">
        <v>0.00011</v>
      </c>
      <c r="R166" s="234">
        <f>Q166*H166</f>
        <v>0.023402060000000002</v>
      </c>
      <c r="S166" s="234">
        <v>0</v>
      </c>
      <c r="T166" s="23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6" t="s">
        <v>265</v>
      </c>
      <c r="AT166" s="236" t="s">
        <v>157</v>
      </c>
      <c r="AU166" s="236" t="s">
        <v>90</v>
      </c>
      <c r="AY166" s="14" t="s">
        <v>148</v>
      </c>
      <c r="BE166" s="237">
        <f>IF(N166="základní",J166,0)</f>
        <v>0</v>
      </c>
      <c r="BF166" s="237">
        <f>IF(N166="snížená",J166,0)</f>
        <v>0</v>
      </c>
      <c r="BG166" s="237">
        <f>IF(N166="zákl. přenesená",J166,0)</f>
        <v>0</v>
      </c>
      <c r="BH166" s="237">
        <f>IF(N166="sníž. přenesená",J166,0)</f>
        <v>0</v>
      </c>
      <c r="BI166" s="237">
        <f>IF(N166="nulová",J166,0)</f>
        <v>0</v>
      </c>
      <c r="BJ166" s="14" t="s">
        <v>36</v>
      </c>
      <c r="BK166" s="237">
        <f>ROUND(I166*H166,2)</f>
        <v>0</v>
      </c>
      <c r="BL166" s="14" t="s">
        <v>216</v>
      </c>
      <c r="BM166" s="236" t="s">
        <v>266</v>
      </c>
    </row>
    <row r="167" s="2" customFormat="1" ht="24.15" customHeight="1">
      <c r="A167" s="35"/>
      <c r="B167" s="36"/>
      <c r="C167" s="224" t="s">
        <v>267</v>
      </c>
      <c r="D167" s="224" t="s">
        <v>151</v>
      </c>
      <c r="E167" s="225" t="s">
        <v>268</v>
      </c>
      <c r="F167" s="226" t="s">
        <v>269</v>
      </c>
      <c r="G167" s="227" t="s">
        <v>164</v>
      </c>
      <c r="H167" s="228">
        <v>27.719999999999999</v>
      </c>
      <c r="I167" s="229"/>
      <c r="J167" s="230">
        <f>ROUND(I167*H167,2)</f>
        <v>0</v>
      </c>
      <c r="K167" s="231"/>
      <c r="L167" s="41"/>
      <c r="M167" s="232" t="s">
        <v>1</v>
      </c>
      <c r="N167" s="233" t="s">
        <v>47</v>
      </c>
      <c r="O167" s="88"/>
      <c r="P167" s="234">
        <f>O167*H167</f>
        <v>0</v>
      </c>
      <c r="Q167" s="234">
        <v>0.00125</v>
      </c>
      <c r="R167" s="234">
        <f>Q167*H167</f>
        <v>0.03465</v>
      </c>
      <c r="S167" s="234">
        <v>0</v>
      </c>
      <c r="T167" s="23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6" t="s">
        <v>216</v>
      </c>
      <c r="AT167" s="236" t="s">
        <v>151</v>
      </c>
      <c r="AU167" s="236" t="s">
        <v>90</v>
      </c>
      <c r="AY167" s="14" t="s">
        <v>148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4" t="s">
        <v>36</v>
      </c>
      <c r="BK167" s="237">
        <f>ROUND(I167*H167,2)</f>
        <v>0</v>
      </c>
      <c r="BL167" s="14" t="s">
        <v>216</v>
      </c>
      <c r="BM167" s="236" t="s">
        <v>270</v>
      </c>
    </row>
    <row r="168" s="2" customFormat="1" ht="24.15" customHeight="1">
      <c r="A168" s="35"/>
      <c r="B168" s="36"/>
      <c r="C168" s="238" t="s">
        <v>271</v>
      </c>
      <c r="D168" s="238" t="s">
        <v>157</v>
      </c>
      <c r="E168" s="239" t="s">
        <v>272</v>
      </c>
      <c r="F168" s="240" t="s">
        <v>273</v>
      </c>
      <c r="G168" s="241" t="s">
        <v>164</v>
      </c>
      <c r="H168" s="242">
        <v>29.106000000000002</v>
      </c>
      <c r="I168" s="243"/>
      <c r="J168" s="244">
        <f>ROUND(I168*H168,2)</f>
        <v>0</v>
      </c>
      <c r="K168" s="245"/>
      <c r="L168" s="246"/>
      <c r="M168" s="247" t="s">
        <v>1</v>
      </c>
      <c r="N168" s="248" t="s">
        <v>47</v>
      </c>
      <c r="O168" s="88"/>
      <c r="P168" s="234">
        <f>O168*H168</f>
        <v>0</v>
      </c>
      <c r="Q168" s="234">
        <v>0.0080000000000000002</v>
      </c>
      <c r="R168" s="234">
        <f>Q168*H168</f>
        <v>0.23284800000000003</v>
      </c>
      <c r="S168" s="234">
        <v>0</v>
      </c>
      <c r="T168" s="23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6" t="s">
        <v>265</v>
      </c>
      <c r="AT168" s="236" t="s">
        <v>157</v>
      </c>
      <c r="AU168" s="236" t="s">
        <v>90</v>
      </c>
      <c r="AY168" s="14" t="s">
        <v>148</v>
      </c>
      <c r="BE168" s="237">
        <f>IF(N168="základní",J168,0)</f>
        <v>0</v>
      </c>
      <c r="BF168" s="237">
        <f>IF(N168="snížená",J168,0)</f>
        <v>0</v>
      </c>
      <c r="BG168" s="237">
        <f>IF(N168="zákl. přenesená",J168,0)</f>
        <v>0</v>
      </c>
      <c r="BH168" s="237">
        <f>IF(N168="sníž. přenesená",J168,0)</f>
        <v>0</v>
      </c>
      <c r="BI168" s="237">
        <f>IF(N168="nulová",J168,0)</f>
        <v>0</v>
      </c>
      <c r="BJ168" s="14" t="s">
        <v>36</v>
      </c>
      <c r="BK168" s="237">
        <f>ROUND(I168*H168,2)</f>
        <v>0</v>
      </c>
      <c r="BL168" s="14" t="s">
        <v>216</v>
      </c>
      <c r="BM168" s="236" t="s">
        <v>274</v>
      </c>
    </row>
    <row r="169" s="2" customFormat="1" ht="24.15" customHeight="1">
      <c r="A169" s="35"/>
      <c r="B169" s="36"/>
      <c r="C169" s="224" t="s">
        <v>275</v>
      </c>
      <c r="D169" s="224" t="s">
        <v>151</v>
      </c>
      <c r="E169" s="225" t="s">
        <v>276</v>
      </c>
      <c r="F169" s="226" t="s">
        <v>277</v>
      </c>
      <c r="G169" s="227" t="s">
        <v>164</v>
      </c>
      <c r="H169" s="228">
        <v>27.719999999999999</v>
      </c>
      <c r="I169" s="229"/>
      <c r="J169" s="230">
        <f>ROUND(I169*H169,2)</f>
        <v>0</v>
      </c>
      <c r="K169" s="231"/>
      <c r="L169" s="41"/>
      <c r="M169" s="232" t="s">
        <v>1</v>
      </c>
      <c r="N169" s="233" t="s">
        <v>47</v>
      </c>
      <c r="O169" s="88"/>
      <c r="P169" s="234">
        <f>O169*H169</f>
        <v>0</v>
      </c>
      <c r="Q169" s="234">
        <v>0</v>
      </c>
      <c r="R169" s="234">
        <f>Q169*H169</f>
        <v>0</v>
      </c>
      <c r="S169" s="234">
        <v>0.010489999999999999</v>
      </c>
      <c r="T169" s="235">
        <f>S169*H169</f>
        <v>0.29078279999999995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6" t="s">
        <v>216</v>
      </c>
      <c r="AT169" s="236" t="s">
        <v>151</v>
      </c>
      <c r="AU169" s="236" t="s">
        <v>90</v>
      </c>
      <c r="AY169" s="14" t="s">
        <v>148</v>
      </c>
      <c r="BE169" s="237">
        <f>IF(N169="základní",J169,0)</f>
        <v>0</v>
      </c>
      <c r="BF169" s="237">
        <f>IF(N169="snížená",J169,0)</f>
        <v>0</v>
      </c>
      <c r="BG169" s="237">
        <f>IF(N169="zákl. přenesená",J169,0)</f>
        <v>0</v>
      </c>
      <c r="BH169" s="237">
        <f>IF(N169="sníž. přenesená",J169,0)</f>
        <v>0</v>
      </c>
      <c r="BI169" s="237">
        <f>IF(N169="nulová",J169,0)</f>
        <v>0</v>
      </c>
      <c r="BJ169" s="14" t="s">
        <v>36</v>
      </c>
      <c r="BK169" s="237">
        <f>ROUND(I169*H169,2)</f>
        <v>0</v>
      </c>
      <c r="BL169" s="14" t="s">
        <v>216</v>
      </c>
      <c r="BM169" s="236" t="s">
        <v>278</v>
      </c>
    </row>
    <row r="170" s="2" customFormat="1" ht="14.4" customHeight="1">
      <c r="A170" s="35"/>
      <c r="B170" s="36"/>
      <c r="C170" s="224" t="s">
        <v>279</v>
      </c>
      <c r="D170" s="224" t="s">
        <v>151</v>
      </c>
      <c r="E170" s="225" t="s">
        <v>280</v>
      </c>
      <c r="F170" s="226" t="s">
        <v>281</v>
      </c>
      <c r="G170" s="227" t="s">
        <v>154</v>
      </c>
      <c r="H170" s="228">
        <v>8</v>
      </c>
      <c r="I170" s="229"/>
      <c r="J170" s="230">
        <f>ROUND(I170*H170,2)</f>
        <v>0</v>
      </c>
      <c r="K170" s="231"/>
      <c r="L170" s="41"/>
      <c r="M170" s="232" t="s">
        <v>1</v>
      </c>
      <c r="N170" s="233" t="s">
        <v>47</v>
      </c>
      <c r="O170" s="88"/>
      <c r="P170" s="234">
        <f>O170*H170</f>
        <v>0</v>
      </c>
      <c r="Q170" s="234">
        <v>3.0000000000000001E-05</v>
      </c>
      <c r="R170" s="234">
        <f>Q170*H170</f>
        <v>0.00024000000000000001</v>
      </c>
      <c r="S170" s="234">
        <v>0</v>
      </c>
      <c r="T170" s="23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6" t="s">
        <v>216</v>
      </c>
      <c r="AT170" s="236" t="s">
        <v>151</v>
      </c>
      <c r="AU170" s="236" t="s">
        <v>90</v>
      </c>
      <c r="AY170" s="14" t="s">
        <v>148</v>
      </c>
      <c r="BE170" s="237">
        <f>IF(N170="základní",J170,0)</f>
        <v>0</v>
      </c>
      <c r="BF170" s="237">
        <f>IF(N170="snížená",J170,0)</f>
        <v>0</v>
      </c>
      <c r="BG170" s="237">
        <f>IF(N170="zákl. přenesená",J170,0)</f>
        <v>0</v>
      </c>
      <c r="BH170" s="237">
        <f>IF(N170="sníž. přenesená",J170,0)</f>
        <v>0</v>
      </c>
      <c r="BI170" s="237">
        <f>IF(N170="nulová",J170,0)</f>
        <v>0</v>
      </c>
      <c r="BJ170" s="14" t="s">
        <v>36</v>
      </c>
      <c r="BK170" s="237">
        <f>ROUND(I170*H170,2)</f>
        <v>0</v>
      </c>
      <c r="BL170" s="14" t="s">
        <v>216</v>
      </c>
      <c r="BM170" s="236" t="s">
        <v>282</v>
      </c>
    </row>
    <row r="171" s="2" customFormat="1" ht="14.4" customHeight="1">
      <c r="A171" s="35"/>
      <c r="B171" s="36"/>
      <c r="C171" s="238" t="s">
        <v>283</v>
      </c>
      <c r="D171" s="238" t="s">
        <v>157</v>
      </c>
      <c r="E171" s="239" t="s">
        <v>284</v>
      </c>
      <c r="F171" s="240" t="s">
        <v>285</v>
      </c>
      <c r="G171" s="241" t="s">
        <v>154</v>
      </c>
      <c r="H171" s="242">
        <v>8</v>
      </c>
      <c r="I171" s="243"/>
      <c r="J171" s="244">
        <f>ROUND(I171*H171,2)</f>
        <v>0</v>
      </c>
      <c r="K171" s="245"/>
      <c r="L171" s="246"/>
      <c r="M171" s="247" t="s">
        <v>1</v>
      </c>
      <c r="N171" s="248" t="s">
        <v>47</v>
      </c>
      <c r="O171" s="88"/>
      <c r="P171" s="234">
        <f>O171*H171</f>
        <v>0</v>
      </c>
      <c r="Q171" s="234">
        <v>0.0014</v>
      </c>
      <c r="R171" s="234">
        <f>Q171*H171</f>
        <v>0.0112</v>
      </c>
      <c r="S171" s="234">
        <v>0</v>
      </c>
      <c r="T171" s="23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6" t="s">
        <v>265</v>
      </c>
      <c r="AT171" s="236" t="s">
        <v>157</v>
      </c>
      <c r="AU171" s="236" t="s">
        <v>90</v>
      </c>
      <c r="AY171" s="14" t="s">
        <v>148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4" t="s">
        <v>36</v>
      </c>
      <c r="BK171" s="237">
        <f>ROUND(I171*H171,2)</f>
        <v>0</v>
      </c>
      <c r="BL171" s="14" t="s">
        <v>216</v>
      </c>
      <c r="BM171" s="236" t="s">
        <v>286</v>
      </c>
    </row>
    <row r="172" s="2" customFormat="1" ht="24.15" customHeight="1">
      <c r="A172" s="35"/>
      <c r="B172" s="36"/>
      <c r="C172" s="224" t="s">
        <v>265</v>
      </c>
      <c r="D172" s="224" t="s">
        <v>151</v>
      </c>
      <c r="E172" s="225" t="s">
        <v>287</v>
      </c>
      <c r="F172" s="226" t="s">
        <v>288</v>
      </c>
      <c r="G172" s="227" t="s">
        <v>289</v>
      </c>
      <c r="H172" s="249"/>
      <c r="I172" s="229"/>
      <c r="J172" s="230">
        <f>ROUND(I172*H172,2)</f>
        <v>0</v>
      </c>
      <c r="K172" s="231"/>
      <c r="L172" s="41"/>
      <c r="M172" s="232" t="s">
        <v>1</v>
      </c>
      <c r="N172" s="233" t="s">
        <v>47</v>
      </c>
      <c r="O172" s="88"/>
      <c r="P172" s="234">
        <f>O172*H172</f>
        <v>0</v>
      </c>
      <c r="Q172" s="234">
        <v>0</v>
      </c>
      <c r="R172" s="234">
        <f>Q172*H172</f>
        <v>0</v>
      </c>
      <c r="S172" s="234">
        <v>0</v>
      </c>
      <c r="T172" s="23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6" t="s">
        <v>216</v>
      </c>
      <c r="AT172" s="236" t="s">
        <v>151</v>
      </c>
      <c r="AU172" s="236" t="s">
        <v>90</v>
      </c>
      <c r="AY172" s="14" t="s">
        <v>148</v>
      </c>
      <c r="BE172" s="237">
        <f>IF(N172="základní",J172,0)</f>
        <v>0</v>
      </c>
      <c r="BF172" s="237">
        <f>IF(N172="snížená",J172,0)</f>
        <v>0</v>
      </c>
      <c r="BG172" s="237">
        <f>IF(N172="zákl. přenesená",J172,0)</f>
        <v>0</v>
      </c>
      <c r="BH172" s="237">
        <f>IF(N172="sníž. přenesená",J172,0)</f>
        <v>0</v>
      </c>
      <c r="BI172" s="237">
        <f>IF(N172="nulová",J172,0)</f>
        <v>0</v>
      </c>
      <c r="BJ172" s="14" t="s">
        <v>36</v>
      </c>
      <c r="BK172" s="237">
        <f>ROUND(I172*H172,2)</f>
        <v>0</v>
      </c>
      <c r="BL172" s="14" t="s">
        <v>216</v>
      </c>
      <c r="BM172" s="236" t="s">
        <v>290</v>
      </c>
    </row>
    <row r="173" s="12" customFormat="1" ht="22.8" customHeight="1">
      <c r="A173" s="12"/>
      <c r="B173" s="208"/>
      <c r="C173" s="209"/>
      <c r="D173" s="210" t="s">
        <v>81</v>
      </c>
      <c r="E173" s="222" t="s">
        <v>291</v>
      </c>
      <c r="F173" s="222" t="s">
        <v>292</v>
      </c>
      <c r="G173" s="209"/>
      <c r="H173" s="209"/>
      <c r="I173" s="212"/>
      <c r="J173" s="223">
        <f>BK173</f>
        <v>0</v>
      </c>
      <c r="K173" s="209"/>
      <c r="L173" s="214"/>
      <c r="M173" s="215"/>
      <c r="N173" s="216"/>
      <c r="O173" s="216"/>
      <c r="P173" s="217">
        <f>SUM(P174:P176)</f>
        <v>0</v>
      </c>
      <c r="Q173" s="216"/>
      <c r="R173" s="217">
        <f>SUM(R174:R176)</f>
        <v>0.15787399999999999</v>
      </c>
      <c r="S173" s="216"/>
      <c r="T173" s="218">
        <f>SUM(T174:T176)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9" t="s">
        <v>90</v>
      </c>
      <c r="AT173" s="220" t="s">
        <v>81</v>
      </c>
      <c r="AU173" s="220" t="s">
        <v>36</v>
      </c>
      <c r="AY173" s="219" t="s">
        <v>148</v>
      </c>
      <c r="BK173" s="221">
        <f>SUM(BK174:BK176)</f>
        <v>0</v>
      </c>
    </row>
    <row r="174" s="2" customFormat="1" ht="24.15" customHeight="1">
      <c r="A174" s="35"/>
      <c r="B174" s="36"/>
      <c r="C174" s="224" t="s">
        <v>293</v>
      </c>
      <c r="D174" s="224" t="s">
        <v>151</v>
      </c>
      <c r="E174" s="225" t="s">
        <v>294</v>
      </c>
      <c r="F174" s="226" t="s">
        <v>295</v>
      </c>
      <c r="G174" s="227" t="s">
        <v>296</v>
      </c>
      <c r="H174" s="228">
        <v>137.47999999999999</v>
      </c>
      <c r="I174" s="229"/>
      <c r="J174" s="230">
        <f>ROUND(I174*H174,2)</f>
        <v>0</v>
      </c>
      <c r="K174" s="231"/>
      <c r="L174" s="41"/>
      <c r="M174" s="232" t="s">
        <v>1</v>
      </c>
      <c r="N174" s="233" t="s">
        <v>47</v>
      </c>
      <c r="O174" s="88"/>
      <c r="P174" s="234">
        <f>O174*H174</f>
        <v>0</v>
      </c>
      <c r="Q174" s="234">
        <v>5.0000000000000002E-05</v>
      </c>
      <c r="R174" s="234">
        <f>Q174*H174</f>
        <v>0.0068739999999999999</v>
      </c>
      <c r="S174" s="234">
        <v>0</v>
      </c>
      <c r="T174" s="23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6" t="s">
        <v>216</v>
      </c>
      <c r="AT174" s="236" t="s">
        <v>151</v>
      </c>
      <c r="AU174" s="236" t="s">
        <v>90</v>
      </c>
      <c r="AY174" s="14" t="s">
        <v>148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4" t="s">
        <v>36</v>
      </c>
      <c r="BK174" s="237">
        <f>ROUND(I174*H174,2)</f>
        <v>0</v>
      </c>
      <c r="BL174" s="14" t="s">
        <v>216</v>
      </c>
      <c r="BM174" s="236" t="s">
        <v>297</v>
      </c>
    </row>
    <row r="175" s="2" customFormat="1" ht="14.4" customHeight="1">
      <c r="A175" s="35"/>
      <c r="B175" s="36"/>
      <c r="C175" s="238" t="s">
        <v>298</v>
      </c>
      <c r="D175" s="238" t="s">
        <v>157</v>
      </c>
      <c r="E175" s="239" t="s">
        <v>299</v>
      </c>
      <c r="F175" s="240" t="s">
        <v>300</v>
      </c>
      <c r="G175" s="241" t="s">
        <v>219</v>
      </c>
      <c r="H175" s="242">
        <v>0.151</v>
      </c>
      <c r="I175" s="243"/>
      <c r="J175" s="244">
        <f>ROUND(I175*H175,2)</f>
        <v>0</v>
      </c>
      <c r="K175" s="245"/>
      <c r="L175" s="246"/>
      <c r="M175" s="247" t="s">
        <v>1</v>
      </c>
      <c r="N175" s="248" t="s">
        <v>47</v>
      </c>
      <c r="O175" s="88"/>
      <c r="P175" s="234">
        <f>O175*H175</f>
        <v>0</v>
      </c>
      <c r="Q175" s="234">
        <v>1</v>
      </c>
      <c r="R175" s="234">
        <f>Q175*H175</f>
        <v>0.151</v>
      </c>
      <c r="S175" s="234">
        <v>0</v>
      </c>
      <c r="T175" s="23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6" t="s">
        <v>265</v>
      </c>
      <c r="AT175" s="236" t="s">
        <v>157</v>
      </c>
      <c r="AU175" s="236" t="s">
        <v>90</v>
      </c>
      <c r="AY175" s="14" t="s">
        <v>148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4" t="s">
        <v>36</v>
      </c>
      <c r="BK175" s="237">
        <f>ROUND(I175*H175,2)</f>
        <v>0</v>
      </c>
      <c r="BL175" s="14" t="s">
        <v>216</v>
      </c>
      <c r="BM175" s="236" t="s">
        <v>301</v>
      </c>
    </row>
    <row r="176" s="2" customFormat="1" ht="24.15" customHeight="1">
      <c r="A176" s="35"/>
      <c r="B176" s="36"/>
      <c r="C176" s="224" t="s">
        <v>302</v>
      </c>
      <c r="D176" s="224" t="s">
        <v>151</v>
      </c>
      <c r="E176" s="225" t="s">
        <v>303</v>
      </c>
      <c r="F176" s="226" t="s">
        <v>304</v>
      </c>
      <c r="G176" s="227" t="s">
        <v>289</v>
      </c>
      <c r="H176" s="249"/>
      <c r="I176" s="229"/>
      <c r="J176" s="230">
        <f>ROUND(I176*H176,2)</f>
        <v>0</v>
      </c>
      <c r="K176" s="231"/>
      <c r="L176" s="41"/>
      <c r="M176" s="232" t="s">
        <v>1</v>
      </c>
      <c r="N176" s="233" t="s">
        <v>47</v>
      </c>
      <c r="O176" s="88"/>
      <c r="P176" s="234">
        <f>O176*H176</f>
        <v>0</v>
      </c>
      <c r="Q176" s="234">
        <v>0</v>
      </c>
      <c r="R176" s="234">
        <f>Q176*H176</f>
        <v>0</v>
      </c>
      <c r="S176" s="234">
        <v>0</v>
      </c>
      <c r="T176" s="23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6" t="s">
        <v>216</v>
      </c>
      <c r="AT176" s="236" t="s">
        <v>151</v>
      </c>
      <c r="AU176" s="236" t="s">
        <v>90</v>
      </c>
      <c r="AY176" s="14" t="s">
        <v>148</v>
      </c>
      <c r="BE176" s="237">
        <f>IF(N176="základní",J176,0)</f>
        <v>0</v>
      </c>
      <c r="BF176" s="237">
        <f>IF(N176="snížená",J176,0)</f>
        <v>0</v>
      </c>
      <c r="BG176" s="237">
        <f>IF(N176="zákl. přenesená",J176,0)</f>
        <v>0</v>
      </c>
      <c r="BH176" s="237">
        <f>IF(N176="sníž. přenesená",J176,0)</f>
        <v>0</v>
      </c>
      <c r="BI176" s="237">
        <f>IF(N176="nulová",J176,0)</f>
        <v>0</v>
      </c>
      <c r="BJ176" s="14" t="s">
        <v>36</v>
      </c>
      <c r="BK176" s="237">
        <f>ROUND(I176*H176,2)</f>
        <v>0</v>
      </c>
      <c r="BL176" s="14" t="s">
        <v>216</v>
      </c>
      <c r="BM176" s="236" t="s">
        <v>305</v>
      </c>
    </row>
    <row r="177" s="12" customFormat="1" ht="22.8" customHeight="1">
      <c r="A177" s="12"/>
      <c r="B177" s="208"/>
      <c r="C177" s="209"/>
      <c r="D177" s="210" t="s">
        <v>81</v>
      </c>
      <c r="E177" s="222" t="s">
        <v>306</v>
      </c>
      <c r="F177" s="222" t="s">
        <v>307</v>
      </c>
      <c r="G177" s="209"/>
      <c r="H177" s="209"/>
      <c r="I177" s="212"/>
      <c r="J177" s="223">
        <f>BK177</f>
        <v>0</v>
      </c>
      <c r="K177" s="209"/>
      <c r="L177" s="214"/>
      <c r="M177" s="215"/>
      <c r="N177" s="216"/>
      <c r="O177" s="216"/>
      <c r="P177" s="217">
        <f>SUM(P178:P185)</f>
        <v>0</v>
      </c>
      <c r="Q177" s="216"/>
      <c r="R177" s="217">
        <f>SUM(R178:R185)</f>
        <v>0.046277720000000001</v>
      </c>
      <c r="S177" s="216"/>
      <c r="T177" s="218">
        <f>SUM(T178:T185)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9" t="s">
        <v>90</v>
      </c>
      <c r="AT177" s="220" t="s">
        <v>81</v>
      </c>
      <c r="AU177" s="220" t="s">
        <v>36</v>
      </c>
      <c r="AY177" s="219" t="s">
        <v>148</v>
      </c>
      <c r="BK177" s="221">
        <f>SUM(BK178:BK185)</f>
        <v>0</v>
      </c>
    </row>
    <row r="178" s="2" customFormat="1" ht="24.15" customHeight="1">
      <c r="A178" s="35"/>
      <c r="B178" s="36"/>
      <c r="C178" s="224" t="s">
        <v>308</v>
      </c>
      <c r="D178" s="224" t="s">
        <v>151</v>
      </c>
      <c r="E178" s="225" t="s">
        <v>309</v>
      </c>
      <c r="F178" s="226" t="s">
        <v>310</v>
      </c>
      <c r="G178" s="227" t="s">
        <v>164</v>
      </c>
      <c r="H178" s="228">
        <v>5.6280000000000001</v>
      </c>
      <c r="I178" s="229"/>
      <c r="J178" s="230">
        <f>ROUND(I178*H178,2)</f>
        <v>0</v>
      </c>
      <c r="K178" s="231"/>
      <c r="L178" s="41"/>
      <c r="M178" s="232" t="s">
        <v>1</v>
      </c>
      <c r="N178" s="233" t="s">
        <v>47</v>
      </c>
      <c r="O178" s="88"/>
      <c r="P178" s="234">
        <f>O178*H178</f>
        <v>0</v>
      </c>
      <c r="Q178" s="234">
        <v>8.0000000000000007E-05</v>
      </c>
      <c r="R178" s="234">
        <f>Q178*H178</f>
        <v>0.00045024000000000003</v>
      </c>
      <c r="S178" s="234">
        <v>0</v>
      </c>
      <c r="T178" s="23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6" t="s">
        <v>216</v>
      </c>
      <c r="AT178" s="236" t="s">
        <v>151</v>
      </c>
      <c r="AU178" s="236" t="s">
        <v>90</v>
      </c>
      <c r="AY178" s="14" t="s">
        <v>148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4" t="s">
        <v>36</v>
      </c>
      <c r="BK178" s="237">
        <f>ROUND(I178*H178,2)</f>
        <v>0</v>
      </c>
      <c r="BL178" s="14" t="s">
        <v>216</v>
      </c>
      <c r="BM178" s="236" t="s">
        <v>311</v>
      </c>
    </row>
    <row r="179" s="2" customFormat="1" ht="24.15" customHeight="1">
      <c r="A179" s="35"/>
      <c r="B179" s="36"/>
      <c r="C179" s="224" t="s">
        <v>312</v>
      </c>
      <c r="D179" s="224" t="s">
        <v>151</v>
      </c>
      <c r="E179" s="225" t="s">
        <v>313</v>
      </c>
      <c r="F179" s="226" t="s">
        <v>314</v>
      </c>
      <c r="G179" s="227" t="s">
        <v>164</v>
      </c>
      <c r="H179" s="228">
        <v>5.6280000000000001</v>
      </c>
      <c r="I179" s="229"/>
      <c r="J179" s="230">
        <f>ROUND(I179*H179,2)</f>
        <v>0</v>
      </c>
      <c r="K179" s="231"/>
      <c r="L179" s="41"/>
      <c r="M179" s="232" t="s">
        <v>1</v>
      </c>
      <c r="N179" s="233" t="s">
        <v>47</v>
      </c>
      <c r="O179" s="88"/>
      <c r="P179" s="234">
        <f>O179*H179</f>
        <v>0</v>
      </c>
      <c r="Q179" s="234">
        <v>0.00017000000000000001</v>
      </c>
      <c r="R179" s="234">
        <f>Q179*H179</f>
        <v>0.00095676000000000008</v>
      </c>
      <c r="S179" s="234">
        <v>0</v>
      </c>
      <c r="T179" s="23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6" t="s">
        <v>216</v>
      </c>
      <c r="AT179" s="236" t="s">
        <v>151</v>
      </c>
      <c r="AU179" s="236" t="s">
        <v>90</v>
      </c>
      <c r="AY179" s="14" t="s">
        <v>148</v>
      </c>
      <c r="BE179" s="237">
        <f>IF(N179="základní",J179,0)</f>
        <v>0</v>
      </c>
      <c r="BF179" s="237">
        <f>IF(N179="snížená",J179,0)</f>
        <v>0</v>
      </c>
      <c r="BG179" s="237">
        <f>IF(N179="zákl. přenesená",J179,0)</f>
        <v>0</v>
      </c>
      <c r="BH179" s="237">
        <f>IF(N179="sníž. přenesená",J179,0)</f>
        <v>0</v>
      </c>
      <c r="BI179" s="237">
        <f>IF(N179="nulová",J179,0)</f>
        <v>0</v>
      </c>
      <c r="BJ179" s="14" t="s">
        <v>36</v>
      </c>
      <c r="BK179" s="237">
        <f>ROUND(I179*H179,2)</f>
        <v>0</v>
      </c>
      <c r="BL179" s="14" t="s">
        <v>216</v>
      </c>
      <c r="BM179" s="236" t="s">
        <v>315</v>
      </c>
    </row>
    <row r="180" s="2" customFormat="1" ht="24.15" customHeight="1">
      <c r="A180" s="35"/>
      <c r="B180" s="36"/>
      <c r="C180" s="224" t="s">
        <v>316</v>
      </c>
      <c r="D180" s="224" t="s">
        <v>151</v>
      </c>
      <c r="E180" s="225" t="s">
        <v>317</v>
      </c>
      <c r="F180" s="226" t="s">
        <v>318</v>
      </c>
      <c r="G180" s="227" t="s">
        <v>164</v>
      </c>
      <c r="H180" s="228">
        <v>5.6280000000000001</v>
      </c>
      <c r="I180" s="229"/>
      <c r="J180" s="230">
        <f>ROUND(I180*H180,2)</f>
        <v>0</v>
      </c>
      <c r="K180" s="231"/>
      <c r="L180" s="41"/>
      <c r="M180" s="232" t="s">
        <v>1</v>
      </c>
      <c r="N180" s="233" t="s">
        <v>47</v>
      </c>
      <c r="O180" s="88"/>
      <c r="P180" s="234">
        <f>O180*H180</f>
        <v>0</v>
      </c>
      <c r="Q180" s="234">
        <v>0.00012</v>
      </c>
      <c r="R180" s="234">
        <f>Q180*H180</f>
        <v>0.00067536000000000007</v>
      </c>
      <c r="S180" s="234">
        <v>0</v>
      </c>
      <c r="T180" s="23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6" t="s">
        <v>216</v>
      </c>
      <c r="AT180" s="236" t="s">
        <v>151</v>
      </c>
      <c r="AU180" s="236" t="s">
        <v>90</v>
      </c>
      <c r="AY180" s="14" t="s">
        <v>148</v>
      </c>
      <c r="BE180" s="237">
        <f>IF(N180="základní",J180,0)</f>
        <v>0</v>
      </c>
      <c r="BF180" s="237">
        <f>IF(N180="snížená",J180,0)</f>
        <v>0</v>
      </c>
      <c r="BG180" s="237">
        <f>IF(N180="zákl. přenesená",J180,0)</f>
        <v>0</v>
      </c>
      <c r="BH180" s="237">
        <f>IF(N180="sníž. přenesená",J180,0)</f>
        <v>0</v>
      </c>
      <c r="BI180" s="237">
        <f>IF(N180="nulová",J180,0)</f>
        <v>0</v>
      </c>
      <c r="BJ180" s="14" t="s">
        <v>36</v>
      </c>
      <c r="BK180" s="237">
        <f>ROUND(I180*H180,2)</f>
        <v>0</v>
      </c>
      <c r="BL180" s="14" t="s">
        <v>216</v>
      </c>
      <c r="BM180" s="236" t="s">
        <v>319</v>
      </c>
    </row>
    <row r="181" s="2" customFormat="1" ht="24.15" customHeight="1">
      <c r="A181" s="35"/>
      <c r="B181" s="36"/>
      <c r="C181" s="224" t="s">
        <v>320</v>
      </c>
      <c r="D181" s="224" t="s">
        <v>151</v>
      </c>
      <c r="E181" s="225" t="s">
        <v>321</v>
      </c>
      <c r="F181" s="226" t="s">
        <v>322</v>
      </c>
      <c r="G181" s="227" t="s">
        <v>164</v>
      </c>
      <c r="H181" s="228">
        <v>5.6280000000000001</v>
      </c>
      <c r="I181" s="229"/>
      <c r="J181" s="230">
        <f>ROUND(I181*H181,2)</f>
        <v>0</v>
      </c>
      <c r="K181" s="231"/>
      <c r="L181" s="41"/>
      <c r="M181" s="232" t="s">
        <v>1</v>
      </c>
      <c r="N181" s="233" t="s">
        <v>47</v>
      </c>
      <c r="O181" s="88"/>
      <c r="P181" s="234">
        <f>O181*H181</f>
        <v>0</v>
      </c>
      <c r="Q181" s="234">
        <v>0.00012</v>
      </c>
      <c r="R181" s="234">
        <f>Q181*H181</f>
        <v>0.00067536000000000007</v>
      </c>
      <c r="S181" s="234">
        <v>0</v>
      </c>
      <c r="T181" s="23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6" t="s">
        <v>216</v>
      </c>
      <c r="AT181" s="236" t="s">
        <v>151</v>
      </c>
      <c r="AU181" s="236" t="s">
        <v>90</v>
      </c>
      <c r="AY181" s="14" t="s">
        <v>148</v>
      </c>
      <c r="BE181" s="237">
        <f>IF(N181="základní",J181,0)</f>
        <v>0</v>
      </c>
      <c r="BF181" s="237">
        <f>IF(N181="snížená",J181,0)</f>
        <v>0</v>
      </c>
      <c r="BG181" s="237">
        <f>IF(N181="zákl. přenesená",J181,0)</f>
        <v>0</v>
      </c>
      <c r="BH181" s="237">
        <f>IF(N181="sníž. přenesená",J181,0)</f>
        <v>0</v>
      </c>
      <c r="BI181" s="237">
        <f>IF(N181="nulová",J181,0)</f>
        <v>0</v>
      </c>
      <c r="BJ181" s="14" t="s">
        <v>36</v>
      </c>
      <c r="BK181" s="237">
        <f>ROUND(I181*H181,2)</f>
        <v>0</v>
      </c>
      <c r="BL181" s="14" t="s">
        <v>216</v>
      </c>
      <c r="BM181" s="236" t="s">
        <v>323</v>
      </c>
    </row>
    <row r="182" s="2" customFormat="1" ht="24.15" customHeight="1">
      <c r="A182" s="35"/>
      <c r="B182" s="36"/>
      <c r="C182" s="224" t="s">
        <v>324</v>
      </c>
      <c r="D182" s="224" t="s">
        <v>151</v>
      </c>
      <c r="E182" s="225" t="s">
        <v>325</v>
      </c>
      <c r="F182" s="226" t="s">
        <v>326</v>
      </c>
      <c r="G182" s="227" t="s">
        <v>164</v>
      </c>
      <c r="H182" s="228">
        <v>8</v>
      </c>
      <c r="I182" s="229"/>
      <c r="J182" s="230">
        <f>ROUND(I182*H182,2)</f>
        <v>0</v>
      </c>
      <c r="K182" s="231"/>
      <c r="L182" s="41"/>
      <c r="M182" s="232" t="s">
        <v>1</v>
      </c>
      <c r="N182" s="233" t="s">
        <v>47</v>
      </c>
      <c r="O182" s="88"/>
      <c r="P182" s="234">
        <f>O182*H182</f>
        <v>0</v>
      </c>
      <c r="Q182" s="234">
        <v>0.0047200000000000002</v>
      </c>
      <c r="R182" s="234">
        <f>Q182*H182</f>
        <v>0.037760000000000002</v>
      </c>
      <c r="S182" s="234">
        <v>0</v>
      </c>
      <c r="T182" s="23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6" t="s">
        <v>216</v>
      </c>
      <c r="AT182" s="236" t="s">
        <v>151</v>
      </c>
      <c r="AU182" s="236" t="s">
        <v>90</v>
      </c>
      <c r="AY182" s="14" t="s">
        <v>148</v>
      </c>
      <c r="BE182" s="237">
        <f>IF(N182="základní",J182,0)</f>
        <v>0</v>
      </c>
      <c r="BF182" s="237">
        <f>IF(N182="snížená",J182,0)</f>
        <v>0</v>
      </c>
      <c r="BG182" s="237">
        <f>IF(N182="zákl. přenesená",J182,0)</f>
        <v>0</v>
      </c>
      <c r="BH182" s="237">
        <f>IF(N182="sníž. přenesená",J182,0)</f>
        <v>0</v>
      </c>
      <c r="BI182" s="237">
        <f>IF(N182="nulová",J182,0)</f>
        <v>0</v>
      </c>
      <c r="BJ182" s="14" t="s">
        <v>36</v>
      </c>
      <c r="BK182" s="237">
        <f>ROUND(I182*H182,2)</f>
        <v>0</v>
      </c>
      <c r="BL182" s="14" t="s">
        <v>216</v>
      </c>
      <c r="BM182" s="236" t="s">
        <v>327</v>
      </c>
    </row>
    <row r="183" s="2" customFormat="1" ht="24.15" customHeight="1">
      <c r="A183" s="35"/>
      <c r="B183" s="36"/>
      <c r="C183" s="224" t="s">
        <v>328</v>
      </c>
      <c r="D183" s="224" t="s">
        <v>151</v>
      </c>
      <c r="E183" s="225" t="s">
        <v>329</v>
      </c>
      <c r="F183" s="226" t="s">
        <v>330</v>
      </c>
      <c r="G183" s="227" t="s">
        <v>164</v>
      </c>
      <c r="H183" s="228">
        <v>8</v>
      </c>
      <c r="I183" s="229"/>
      <c r="J183" s="230">
        <f>ROUND(I183*H183,2)</f>
        <v>0</v>
      </c>
      <c r="K183" s="231"/>
      <c r="L183" s="41"/>
      <c r="M183" s="232" t="s">
        <v>1</v>
      </c>
      <c r="N183" s="233" t="s">
        <v>47</v>
      </c>
      <c r="O183" s="88"/>
      <c r="P183" s="234">
        <f>O183*H183</f>
        <v>0</v>
      </c>
      <c r="Q183" s="234">
        <v>0.00010000000000000001</v>
      </c>
      <c r="R183" s="234">
        <f>Q183*H183</f>
        <v>0.00080000000000000004</v>
      </c>
      <c r="S183" s="234">
        <v>0</v>
      </c>
      <c r="T183" s="23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6" t="s">
        <v>216</v>
      </c>
      <c r="AT183" s="236" t="s">
        <v>151</v>
      </c>
      <c r="AU183" s="236" t="s">
        <v>90</v>
      </c>
      <c r="AY183" s="14" t="s">
        <v>148</v>
      </c>
      <c r="BE183" s="237">
        <f>IF(N183="základní",J183,0)</f>
        <v>0</v>
      </c>
      <c r="BF183" s="237">
        <f>IF(N183="snížená",J183,0)</f>
        <v>0</v>
      </c>
      <c r="BG183" s="237">
        <f>IF(N183="zákl. přenesená",J183,0)</f>
        <v>0</v>
      </c>
      <c r="BH183" s="237">
        <f>IF(N183="sníž. přenesená",J183,0)</f>
        <v>0</v>
      </c>
      <c r="BI183" s="237">
        <f>IF(N183="nulová",J183,0)</f>
        <v>0</v>
      </c>
      <c r="BJ183" s="14" t="s">
        <v>36</v>
      </c>
      <c r="BK183" s="237">
        <f>ROUND(I183*H183,2)</f>
        <v>0</v>
      </c>
      <c r="BL183" s="14" t="s">
        <v>216</v>
      </c>
      <c r="BM183" s="236" t="s">
        <v>331</v>
      </c>
    </row>
    <row r="184" s="2" customFormat="1" ht="14.4" customHeight="1">
      <c r="A184" s="35"/>
      <c r="B184" s="36"/>
      <c r="C184" s="224" t="s">
        <v>332</v>
      </c>
      <c r="D184" s="224" t="s">
        <v>151</v>
      </c>
      <c r="E184" s="225" t="s">
        <v>333</v>
      </c>
      <c r="F184" s="226" t="s">
        <v>334</v>
      </c>
      <c r="G184" s="227" t="s">
        <v>164</v>
      </c>
      <c r="H184" s="228">
        <v>8</v>
      </c>
      <c r="I184" s="229"/>
      <c r="J184" s="230">
        <f>ROUND(I184*H184,2)</f>
        <v>0</v>
      </c>
      <c r="K184" s="231"/>
      <c r="L184" s="41"/>
      <c r="M184" s="232" t="s">
        <v>1</v>
      </c>
      <c r="N184" s="233" t="s">
        <v>47</v>
      </c>
      <c r="O184" s="88"/>
      <c r="P184" s="234">
        <f>O184*H184</f>
        <v>0</v>
      </c>
      <c r="Q184" s="234">
        <v>0.00059999999999999995</v>
      </c>
      <c r="R184" s="234">
        <f>Q184*H184</f>
        <v>0.0047999999999999996</v>
      </c>
      <c r="S184" s="234">
        <v>0</v>
      </c>
      <c r="T184" s="23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6" t="s">
        <v>216</v>
      </c>
      <c r="AT184" s="236" t="s">
        <v>151</v>
      </c>
      <c r="AU184" s="236" t="s">
        <v>90</v>
      </c>
      <c r="AY184" s="14" t="s">
        <v>148</v>
      </c>
      <c r="BE184" s="237">
        <f>IF(N184="základní",J184,0)</f>
        <v>0</v>
      </c>
      <c r="BF184" s="237">
        <f>IF(N184="snížená",J184,0)</f>
        <v>0</v>
      </c>
      <c r="BG184" s="237">
        <f>IF(N184="zákl. přenesená",J184,0)</f>
        <v>0</v>
      </c>
      <c r="BH184" s="237">
        <f>IF(N184="sníž. přenesená",J184,0)</f>
        <v>0</v>
      </c>
      <c r="BI184" s="237">
        <f>IF(N184="nulová",J184,0)</f>
        <v>0</v>
      </c>
      <c r="BJ184" s="14" t="s">
        <v>36</v>
      </c>
      <c r="BK184" s="237">
        <f>ROUND(I184*H184,2)</f>
        <v>0</v>
      </c>
      <c r="BL184" s="14" t="s">
        <v>216</v>
      </c>
      <c r="BM184" s="236" t="s">
        <v>335</v>
      </c>
    </row>
    <row r="185" s="2" customFormat="1" ht="24.15" customHeight="1">
      <c r="A185" s="35"/>
      <c r="B185" s="36"/>
      <c r="C185" s="224" t="s">
        <v>336</v>
      </c>
      <c r="D185" s="224" t="s">
        <v>151</v>
      </c>
      <c r="E185" s="225" t="s">
        <v>337</v>
      </c>
      <c r="F185" s="226" t="s">
        <v>338</v>
      </c>
      <c r="G185" s="227" t="s">
        <v>164</v>
      </c>
      <c r="H185" s="228">
        <v>8</v>
      </c>
      <c r="I185" s="229"/>
      <c r="J185" s="230">
        <f>ROUND(I185*H185,2)</f>
        <v>0</v>
      </c>
      <c r="K185" s="231"/>
      <c r="L185" s="41"/>
      <c r="M185" s="232" t="s">
        <v>1</v>
      </c>
      <c r="N185" s="233" t="s">
        <v>47</v>
      </c>
      <c r="O185" s="88"/>
      <c r="P185" s="234">
        <f>O185*H185</f>
        <v>0</v>
      </c>
      <c r="Q185" s="234">
        <v>2.0000000000000002E-05</v>
      </c>
      <c r="R185" s="234">
        <f>Q185*H185</f>
        <v>0.00016000000000000001</v>
      </c>
      <c r="S185" s="234">
        <v>0</v>
      </c>
      <c r="T185" s="23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6" t="s">
        <v>216</v>
      </c>
      <c r="AT185" s="236" t="s">
        <v>151</v>
      </c>
      <c r="AU185" s="236" t="s">
        <v>90</v>
      </c>
      <c r="AY185" s="14" t="s">
        <v>148</v>
      </c>
      <c r="BE185" s="237">
        <f>IF(N185="základní",J185,0)</f>
        <v>0</v>
      </c>
      <c r="BF185" s="237">
        <f>IF(N185="snížená",J185,0)</f>
        <v>0</v>
      </c>
      <c r="BG185" s="237">
        <f>IF(N185="zákl. přenesená",J185,0)</f>
        <v>0</v>
      </c>
      <c r="BH185" s="237">
        <f>IF(N185="sníž. přenesená",J185,0)</f>
        <v>0</v>
      </c>
      <c r="BI185" s="237">
        <f>IF(N185="nulová",J185,0)</f>
        <v>0</v>
      </c>
      <c r="BJ185" s="14" t="s">
        <v>36</v>
      </c>
      <c r="BK185" s="237">
        <f>ROUND(I185*H185,2)</f>
        <v>0</v>
      </c>
      <c r="BL185" s="14" t="s">
        <v>216</v>
      </c>
      <c r="BM185" s="236" t="s">
        <v>339</v>
      </c>
    </row>
    <row r="186" s="12" customFormat="1" ht="22.8" customHeight="1">
      <c r="A186" s="12"/>
      <c r="B186" s="208"/>
      <c r="C186" s="209"/>
      <c r="D186" s="210" t="s">
        <v>81</v>
      </c>
      <c r="E186" s="222" t="s">
        <v>340</v>
      </c>
      <c r="F186" s="222" t="s">
        <v>341</v>
      </c>
      <c r="G186" s="209"/>
      <c r="H186" s="209"/>
      <c r="I186" s="212"/>
      <c r="J186" s="223">
        <f>BK186</f>
        <v>0</v>
      </c>
      <c r="K186" s="209"/>
      <c r="L186" s="214"/>
      <c r="M186" s="215"/>
      <c r="N186" s="216"/>
      <c r="O186" s="216"/>
      <c r="P186" s="217">
        <f>SUM(P187:P189)</f>
        <v>0</v>
      </c>
      <c r="Q186" s="216"/>
      <c r="R186" s="217">
        <f>SUM(R187:R189)</f>
        <v>0.26482585999999997</v>
      </c>
      <c r="S186" s="216"/>
      <c r="T186" s="218">
        <f>SUM(T187:T189)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9" t="s">
        <v>90</v>
      </c>
      <c r="AT186" s="220" t="s">
        <v>81</v>
      </c>
      <c r="AU186" s="220" t="s">
        <v>36</v>
      </c>
      <c r="AY186" s="219" t="s">
        <v>148</v>
      </c>
      <c r="BK186" s="221">
        <f>SUM(BK187:BK189)</f>
        <v>0</v>
      </c>
    </row>
    <row r="187" s="2" customFormat="1" ht="14.4" customHeight="1">
      <c r="A187" s="35"/>
      <c r="B187" s="36"/>
      <c r="C187" s="224" t="s">
        <v>342</v>
      </c>
      <c r="D187" s="224" t="s">
        <v>151</v>
      </c>
      <c r="E187" s="225" t="s">
        <v>343</v>
      </c>
      <c r="F187" s="226" t="s">
        <v>344</v>
      </c>
      <c r="G187" s="227" t="s">
        <v>164</v>
      </c>
      <c r="H187" s="228">
        <v>361.56</v>
      </c>
      <c r="I187" s="229"/>
      <c r="J187" s="230">
        <f>ROUND(I187*H187,2)</f>
        <v>0</v>
      </c>
      <c r="K187" s="231"/>
      <c r="L187" s="41"/>
      <c r="M187" s="232" t="s">
        <v>1</v>
      </c>
      <c r="N187" s="233" t="s">
        <v>47</v>
      </c>
      <c r="O187" s="88"/>
      <c r="P187" s="234">
        <f>O187*H187</f>
        <v>0</v>
      </c>
      <c r="Q187" s="234">
        <v>0</v>
      </c>
      <c r="R187" s="234">
        <f>Q187*H187</f>
        <v>0</v>
      </c>
      <c r="S187" s="234">
        <v>0</v>
      </c>
      <c r="T187" s="23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6" t="s">
        <v>216</v>
      </c>
      <c r="AT187" s="236" t="s">
        <v>151</v>
      </c>
      <c r="AU187" s="236" t="s">
        <v>90</v>
      </c>
      <c r="AY187" s="14" t="s">
        <v>148</v>
      </c>
      <c r="BE187" s="237">
        <f>IF(N187="základní",J187,0)</f>
        <v>0</v>
      </c>
      <c r="BF187" s="237">
        <f>IF(N187="snížená",J187,0)</f>
        <v>0</v>
      </c>
      <c r="BG187" s="237">
        <f>IF(N187="zákl. přenesená",J187,0)</f>
        <v>0</v>
      </c>
      <c r="BH187" s="237">
        <f>IF(N187="sníž. přenesená",J187,0)</f>
        <v>0</v>
      </c>
      <c r="BI187" s="237">
        <f>IF(N187="nulová",J187,0)</f>
        <v>0</v>
      </c>
      <c r="BJ187" s="14" t="s">
        <v>36</v>
      </c>
      <c r="BK187" s="237">
        <f>ROUND(I187*H187,2)</f>
        <v>0</v>
      </c>
      <c r="BL187" s="14" t="s">
        <v>216</v>
      </c>
      <c r="BM187" s="236" t="s">
        <v>345</v>
      </c>
    </row>
    <row r="188" s="2" customFormat="1" ht="14.4" customHeight="1">
      <c r="A188" s="35"/>
      <c r="B188" s="36"/>
      <c r="C188" s="238" t="s">
        <v>346</v>
      </c>
      <c r="D188" s="238" t="s">
        <v>157</v>
      </c>
      <c r="E188" s="239" t="s">
        <v>347</v>
      </c>
      <c r="F188" s="240" t="s">
        <v>348</v>
      </c>
      <c r="G188" s="241" t="s">
        <v>164</v>
      </c>
      <c r="H188" s="242">
        <v>379.63799999999998</v>
      </c>
      <c r="I188" s="243"/>
      <c r="J188" s="244">
        <f>ROUND(I188*H188,2)</f>
        <v>0</v>
      </c>
      <c r="K188" s="245"/>
      <c r="L188" s="246"/>
      <c r="M188" s="247" t="s">
        <v>1</v>
      </c>
      <c r="N188" s="248" t="s">
        <v>47</v>
      </c>
      <c r="O188" s="88"/>
      <c r="P188" s="234">
        <f>O188*H188</f>
        <v>0</v>
      </c>
      <c r="Q188" s="234">
        <v>0</v>
      </c>
      <c r="R188" s="234">
        <f>Q188*H188</f>
        <v>0</v>
      </c>
      <c r="S188" s="234">
        <v>0</v>
      </c>
      <c r="T188" s="23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6" t="s">
        <v>265</v>
      </c>
      <c r="AT188" s="236" t="s">
        <v>157</v>
      </c>
      <c r="AU188" s="236" t="s">
        <v>90</v>
      </c>
      <c r="AY188" s="14" t="s">
        <v>148</v>
      </c>
      <c r="BE188" s="237">
        <f>IF(N188="základní",J188,0)</f>
        <v>0</v>
      </c>
      <c r="BF188" s="237">
        <f>IF(N188="snížená",J188,0)</f>
        <v>0</v>
      </c>
      <c r="BG188" s="237">
        <f>IF(N188="zákl. přenesená",J188,0)</f>
        <v>0</v>
      </c>
      <c r="BH188" s="237">
        <f>IF(N188="sníž. přenesená",J188,0)</f>
        <v>0</v>
      </c>
      <c r="BI188" s="237">
        <f>IF(N188="nulová",J188,0)</f>
        <v>0</v>
      </c>
      <c r="BJ188" s="14" t="s">
        <v>36</v>
      </c>
      <c r="BK188" s="237">
        <f>ROUND(I188*H188,2)</f>
        <v>0</v>
      </c>
      <c r="BL188" s="14" t="s">
        <v>216</v>
      </c>
      <c r="BM188" s="236" t="s">
        <v>349</v>
      </c>
    </row>
    <row r="189" s="2" customFormat="1" ht="24.15" customHeight="1">
      <c r="A189" s="35"/>
      <c r="B189" s="36"/>
      <c r="C189" s="224" t="s">
        <v>350</v>
      </c>
      <c r="D189" s="224" t="s">
        <v>151</v>
      </c>
      <c r="E189" s="225" t="s">
        <v>351</v>
      </c>
      <c r="F189" s="226" t="s">
        <v>352</v>
      </c>
      <c r="G189" s="227" t="s">
        <v>164</v>
      </c>
      <c r="H189" s="228">
        <v>1018.561</v>
      </c>
      <c r="I189" s="229"/>
      <c r="J189" s="230">
        <f>ROUND(I189*H189,2)</f>
        <v>0</v>
      </c>
      <c r="K189" s="231"/>
      <c r="L189" s="41"/>
      <c r="M189" s="232" t="s">
        <v>1</v>
      </c>
      <c r="N189" s="233" t="s">
        <v>47</v>
      </c>
      <c r="O189" s="88"/>
      <c r="P189" s="234">
        <f>O189*H189</f>
        <v>0</v>
      </c>
      <c r="Q189" s="234">
        <v>0.00025999999999999998</v>
      </c>
      <c r="R189" s="234">
        <f>Q189*H189</f>
        <v>0.26482585999999997</v>
      </c>
      <c r="S189" s="234">
        <v>0</v>
      </c>
      <c r="T189" s="23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6" t="s">
        <v>216</v>
      </c>
      <c r="AT189" s="236" t="s">
        <v>151</v>
      </c>
      <c r="AU189" s="236" t="s">
        <v>90</v>
      </c>
      <c r="AY189" s="14" t="s">
        <v>148</v>
      </c>
      <c r="BE189" s="237">
        <f>IF(N189="základní",J189,0)</f>
        <v>0</v>
      </c>
      <c r="BF189" s="237">
        <f>IF(N189="snížená",J189,0)</f>
        <v>0</v>
      </c>
      <c r="BG189" s="237">
        <f>IF(N189="zákl. přenesená",J189,0)</f>
        <v>0</v>
      </c>
      <c r="BH189" s="237">
        <f>IF(N189="sníž. přenesená",J189,0)</f>
        <v>0</v>
      </c>
      <c r="BI189" s="237">
        <f>IF(N189="nulová",J189,0)</f>
        <v>0</v>
      </c>
      <c r="BJ189" s="14" t="s">
        <v>36</v>
      </c>
      <c r="BK189" s="237">
        <f>ROUND(I189*H189,2)</f>
        <v>0</v>
      </c>
      <c r="BL189" s="14" t="s">
        <v>216</v>
      </c>
      <c r="BM189" s="236" t="s">
        <v>353</v>
      </c>
    </row>
    <row r="190" s="12" customFormat="1" ht="25.92" customHeight="1">
      <c r="A190" s="12"/>
      <c r="B190" s="208"/>
      <c r="C190" s="209"/>
      <c r="D190" s="210" t="s">
        <v>81</v>
      </c>
      <c r="E190" s="211" t="s">
        <v>354</v>
      </c>
      <c r="F190" s="211" t="s">
        <v>355</v>
      </c>
      <c r="G190" s="209"/>
      <c r="H190" s="209"/>
      <c r="I190" s="212"/>
      <c r="J190" s="213">
        <f>BK190</f>
        <v>0</v>
      </c>
      <c r="K190" s="209"/>
      <c r="L190" s="214"/>
      <c r="M190" s="215"/>
      <c r="N190" s="216"/>
      <c r="O190" s="216"/>
      <c r="P190" s="217">
        <f>P191</f>
        <v>0</v>
      </c>
      <c r="Q190" s="216"/>
      <c r="R190" s="217">
        <f>R191</f>
        <v>0</v>
      </c>
      <c r="S190" s="216"/>
      <c r="T190" s="218">
        <f>T191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9" t="s">
        <v>155</v>
      </c>
      <c r="AT190" s="220" t="s">
        <v>81</v>
      </c>
      <c r="AU190" s="220" t="s">
        <v>82</v>
      </c>
      <c r="AY190" s="219" t="s">
        <v>148</v>
      </c>
      <c r="BK190" s="221">
        <f>BK191</f>
        <v>0</v>
      </c>
    </row>
    <row r="191" s="2" customFormat="1" ht="24.15" customHeight="1">
      <c r="A191" s="35"/>
      <c r="B191" s="36"/>
      <c r="C191" s="224" t="s">
        <v>356</v>
      </c>
      <c r="D191" s="224" t="s">
        <v>151</v>
      </c>
      <c r="E191" s="225" t="s">
        <v>357</v>
      </c>
      <c r="F191" s="226" t="s">
        <v>358</v>
      </c>
      <c r="G191" s="227" t="s">
        <v>359</v>
      </c>
      <c r="H191" s="228">
        <v>24</v>
      </c>
      <c r="I191" s="229"/>
      <c r="J191" s="230">
        <f>ROUND(I191*H191,2)</f>
        <v>0</v>
      </c>
      <c r="K191" s="231"/>
      <c r="L191" s="41"/>
      <c r="M191" s="250" t="s">
        <v>1</v>
      </c>
      <c r="N191" s="251" t="s">
        <v>47</v>
      </c>
      <c r="O191" s="252"/>
      <c r="P191" s="253">
        <f>O191*H191</f>
        <v>0</v>
      </c>
      <c r="Q191" s="253">
        <v>0</v>
      </c>
      <c r="R191" s="253">
        <f>Q191*H191</f>
        <v>0</v>
      </c>
      <c r="S191" s="253">
        <v>0</v>
      </c>
      <c r="T191" s="254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6" t="s">
        <v>360</v>
      </c>
      <c r="AT191" s="236" t="s">
        <v>151</v>
      </c>
      <c r="AU191" s="236" t="s">
        <v>36</v>
      </c>
      <c r="AY191" s="14" t="s">
        <v>148</v>
      </c>
      <c r="BE191" s="237">
        <f>IF(N191="základní",J191,0)</f>
        <v>0</v>
      </c>
      <c r="BF191" s="237">
        <f>IF(N191="snížená",J191,0)</f>
        <v>0</v>
      </c>
      <c r="BG191" s="237">
        <f>IF(N191="zákl. přenesená",J191,0)</f>
        <v>0</v>
      </c>
      <c r="BH191" s="237">
        <f>IF(N191="sníž. přenesená",J191,0)</f>
        <v>0</v>
      </c>
      <c r="BI191" s="237">
        <f>IF(N191="nulová",J191,0)</f>
        <v>0</v>
      </c>
      <c r="BJ191" s="14" t="s">
        <v>36</v>
      </c>
      <c r="BK191" s="237">
        <f>ROUND(I191*H191,2)</f>
        <v>0</v>
      </c>
      <c r="BL191" s="14" t="s">
        <v>360</v>
      </c>
      <c r="BM191" s="236" t="s">
        <v>361</v>
      </c>
    </row>
    <row r="192" s="2" customFormat="1" ht="6.96" customHeight="1">
      <c r="A192" s="35"/>
      <c r="B192" s="63"/>
      <c r="C192" s="64"/>
      <c r="D192" s="64"/>
      <c r="E192" s="64"/>
      <c r="F192" s="64"/>
      <c r="G192" s="64"/>
      <c r="H192" s="64"/>
      <c r="I192" s="64"/>
      <c r="J192" s="64"/>
      <c r="K192" s="64"/>
      <c r="L192" s="41"/>
      <c r="M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</row>
  </sheetData>
  <sheetProtection sheet="1" autoFilter="0" formatColumns="0" formatRows="0" objects="1" scenarios="1" spinCount="100000" saltValue="KeiPgVCWM/xwVZsuZXL0FdI2ppGB+hIo6AQTtozvHQzxNVJcsK1Ew1MdKLVvQUkkeQV39kaPeP26yGzY94wK3Q==" hashValue="3IXlI4yHdyxRqVHoNfMwda5i2FgDELoEm6W6sos+hhAvOzmsKaezmCGAMiHAT5k0anRb/ZSbxlHZ1KfDbr5FKQ==" algorithmName="SHA-512" password="CC35"/>
  <autoFilter ref="C131:K19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0:H120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96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90</v>
      </c>
    </row>
    <row r="4" s="1" customFormat="1" ht="24.96" customHeight="1">
      <c r="B4" s="17"/>
      <c r="D4" s="145" t="s">
        <v>111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Instalace rekuperace v učebnách SPŠ Trutnov</v>
      </c>
      <c r="F7" s="147"/>
      <c r="G7" s="147"/>
      <c r="H7" s="147"/>
      <c r="L7" s="17"/>
    </row>
    <row r="8" s="1" customFormat="1" ht="12" customHeight="1">
      <c r="B8" s="17"/>
      <c r="D8" s="147" t="s">
        <v>112</v>
      </c>
      <c r="L8" s="17"/>
    </row>
    <row r="9" s="2" customFormat="1" ht="16.5" customHeight="1">
      <c r="A9" s="35"/>
      <c r="B9" s="41"/>
      <c r="C9" s="35"/>
      <c r="D9" s="35"/>
      <c r="E9" s="148" t="s">
        <v>113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114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362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24. 1. 2020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26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">
        <v>27</v>
      </c>
      <c r="F17" s="35"/>
      <c r="G17" s="35"/>
      <c r="H17" s="35"/>
      <c r="I17" s="147" t="s">
        <v>28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29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28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31</v>
      </c>
      <c r="E22" s="35"/>
      <c r="F22" s="35"/>
      <c r="G22" s="35"/>
      <c r="H22" s="35"/>
      <c r="I22" s="147" t="s">
        <v>25</v>
      </c>
      <c r="J22" s="138" t="s">
        <v>32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">
        <v>33</v>
      </c>
      <c r="F23" s="35"/>
      <c r="G23" s="35"/>
      <c r="H23" s="35"/>
      <c r="I23" s="147" t="s">
        <v>28</v>
      </c>
      <c r="J23" s="138" t="s">
        <v>34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37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39</v>
      </c>
      <c r="F26" s="35"/>
      <c r="G26" s="35"/>
      <c r="H26" s="35"/>
      <c r="I26" s="147" t="s">
        <v>28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40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59.25" customHeight="1">
      <c r="A29" s="151"/>
      <c r="B29" s="152"/>
      <c r="C29" s="151"/>
      <c r="D29" s="151"/>
      <c r="E29" s="153" t="s">
        <v>41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42</v>
      </c>
      <c r="E32" s="35"/>
      <c r="F32" s="35"/>
      <c r="G32" s="35"/>
      <c r="H32" s="35"/>
      <c r="I32" s="35"/>
      <c r="J32" s="157">
        <f>ROUND(J133, 0)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44</v>
      </c>
      <c r="G34" s="35"/>
      <c r="H34" s="35"/>
      <c r="I34" s="158" t="s">
        <v>43</v>
      </c>
      <c r="J34" s="158" t="s">
        <v>45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46</v>
      </c>
      <c r="E35" s="147" t="s">
        <v>47</v>
      </c>
      <c r="F35" s="160">
        <f>ROUND((SUM(BE133:BE204)),  0)</f>
        <v>0</v>
      </c>
      <c r="G35" s="35"/>
      <c r="H35" s="35"/>
      <c r="I35" s="161">
        <v>0.20999999999999999</v>
      </c>
      <c r="J35" s="160">
        <f>ROUND(((SUM(BE133:BE204))*I35),  0)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48</v>
      </c>
      <c r="F36" s="160">
        <f>ROUND((SUM(BF133:BF204)),  0)</f>
        <v>0</v>
      </c>
      <c r="G36" s="35"/>
      <c r="H36" s="35"/>
      <c r="I36" s="161">
        <v>0.14999999999999999</v>
      </c>
      <c r="J36" s="160">
        <f>ROUND(((SUM(BF133:BF204))*I36),  0)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49</v>
      </c>
      <c r="F37" s="160">
        <f>ROUND((SUM(BG133:BG204)),  0)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50</v>
      </c>
      <c r="F38" s="160">
        <f>ROUND((SUM(BH133:BH204)),  0)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51</v>
      </c>
      <c r="F39" s="160">
        <f>ROUND((SUM(BI133:BI204)),  0)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52</v>
      </c>
      <c r="E41" s="164"/>
      <c r="F41" s="164"/>
      <c r="G41" s="165" t="s">
        <v>53</v>
      </c>
      <c r="H41" s="166" t="s">
        <v>54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55</v>
      </c>
      <c r="E50" s="170"/>
      <c r="F50" s="170"/>
      <c r="G50" s="169" t="s">
        <v>56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57</v>
      </c>
      <c r="E61" s="172"/>
      <c r="F61" s="173" t="s">
        <v>58</v>
      </c>
      <c r="G61" s="171" t="s">
        <v>57</v>
      </c>
      <c r="H61" s="172"/>
      <c r="I61" s="172"/>
      <c r="J61" s="174" t="s">
        <v>58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59</v>
      </c>
      <c r="E65" s="175"/>
      <c r="F65" s="175"/>
      <c r="G65" s="169" t="s">
        <v>60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57</v>
      </c>
      <c r="E76" s="172"/>
      <c r="F76" s="173" t="s">
        <v>58</v>
      </c>
      <c r="G76" s="171" t="s">
        <v>57</v>
      </c>
      <c r="H76" s="172"/>
      <c r="I76" s="172"/>
      <c r="J76" s="174" t="s">
        <v>58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Instalace rekuperace v učebnách SPŠ Trutnov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112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113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114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2.NP - Stavební část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Horská 59, 541 01 Trutnov</v>
      </c>
      <c r="G91" s="37"/>
      <c r="H91" s="37"/>
      <c r="I91" s="29" t="s">
        <v>22</v>
      </c>
      <c r="J91" s="76" t="str">
        <f>IF(J14="","",J14)</f>
        <v>24. 1. 2020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25.65" customHeight="1">
      <c r="A93" s="35"/>
      <c r="B93" s="36"/>
      <c r="C93" s="29" t="s">
        <v>24</v>
      </c>
      <c r="D93" s="37"/>
      <c r="E93" s="37"/>
      <c r="F93" s="24" t="str">
        <f>E17</f>
        <v>Střední průmyslová škola, Trutnov, Školní 101</v>
      </c>
      <c r="G93" s="37"/>
      <c r="H93" s="37"/>
      <c r="I93" s="29" t="s">
        <v>31</v>
      </c>
      <c r="J93" s="33" t="str">
        <f>E23</f>
        <v>APA Vamberk, s.r.o.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5.65" customHeight="1">
      <c r="A94" s="35"/>
      <c r="B94" s="36"/>
      <c r="C94" s="29" t="s">
        <v>29</v>
      </c>
      <c r="D94" s="37"/>
      <c r="E94" s="37"/>
      <c r="F94" s="24" t="str">
        <f>IF(E20="","",E20)</f>
        <v>Vyplň údaj</v>
      </c>
      <c r="G94" s="37"/>
      <c r="H94" s="37"/>
      <c r="I94" s="29" t="s">
        <v>37</v>
      </c>
      <c r="J94" s="33" t="str">
        <f>E26</f>
        <v>Ing. Stanislav Lejsek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117</v>
      </c>
      <c r="D96" s="182"/>
      <c r="E96" s="182"/>
      <c r="F96" s="182"/>
      <c r="G96" s="182"/>
      <c r="H96" s="182"/>
      <c r="I96" s="182"/>
      <c r="J96" s="183" t="s">
        <v>118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119</v>
      </c>
      <c r="D98" s="37"/>
      <c r="E98" s="37"/>
      <c r="F98" s="37"/>
      <c r="G98" s="37"/>
      <c r="H98" s="37"/>
      <c r="I98" s="37"/>
      <c r="J98" s="107">
        <f>J133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120</v>
      </c>
    </row>
    <row r="99" s="9" customFormat="1" ht="24.96" customHeight="1">
      <c r="A99" s="9"/>
      <c r="B99" s="185"/>
      <c r="C99" s="186"/>
      <c r="D99" s="187" t="s">
        <v>121</v>
      </c>
      <c r="E99" s="188"/>
      <c r="F99" s="188"/>
      <c r="G99" s="188"/>
      <c r="H99" s="188"/>
      <c r="I99" s="188"/>
      <c r="J99" s="189">
        <f>J134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122</v>
      </c>
      <c r="E100" s="193"/>
      <c r="F100" s="193"/>
      <c r="G100" s="193"/>
      <c r="H100" s="193"/>
      <c r="I100" s="193"/>
      <c r="J100" s="194">
        <f>J135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1"/>
      <c r="C101" s="130"/>
      <c r="D101" s="192" t="s">
        <v>123</v>
      </c>
      <c r="E101" s="193"/>
      <c r="F101" s="193"/>
      <c r="G101" s="193"/>
      <c r="H101" s="193"/>
      <c r="I101" s="193"/>
      <c r="J101" s="194">
        <f>J141</f>
        <v>0</v>
      </c>
      <c r="K101" s="130"/>
      <c r="L101" s="19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1"/>
      <c r="C102" s="130"/>
      <c r="D102" s="192" t="s">
        <v>124</v>
      </c>
      <c r="E102" s="193"/>
      <c r="F102" s="193"/>
      <c r="G102" s="193"/>
      <c r="H102" s="193"/>
      <c r="I102" s="193"/>
      <c r="J102" s="194">
        <f>J148</f>
        <v>0</v>
      </c>
      <c r="K102" s="130"/>
      <c r="L102" s="19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1"/>
      <c r="C103" s="130"/>
      <c r="D103" s="192" t="s">
        <v>125</v>
      </c>
      <c r="E103" s="193"/>
      <c r="F103" s="193"/>
      <c r="G103" s="193"/>
      <c r="H103" s="193"/>
      <c r="I103" s="193"/>
      <c r="J103" s="194">
        <f>J156</f>
        <v>0</v>
      </c>
      <c r="K103" s="130"/>
      <c r="L103" s="19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1"/>
      <c r="C104" s="130"/>
      <c r="D104" s="192" t="s">
        <v>126</v>
      </c>
      <c r="E104" s="193"/>
      <c r="F104" s="193"/>
      <c r="G104" s="193"/>
      <c r="H104" s="193"/>
      <c r="I104" s="193"/>
      <c r="J104" s="194">
        <f>J161</f>
        <v>0</v>
      </c>
      <c r="K104" s="130"/>
      <c r="L104" s="19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5"/>
      <c r="C105" s="186"/>
      <c r="D105" s="187" t="s">
        <v>127</v>
      </c>
      <c r="E105" s="188"/>
      <c r="F105" s="188"/>
      <c r="G105" s="188"/>
      <c r="H105" s="188"/>
      <c r="I105" s="188"/>
      <c r="J105" s="189">
        <f>J163</f>
        <v>0</v>
      </c>
      <c r="K105" s="186"/>
      <c r="L105" s="19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1"/>
      <c r="C106" s="130"/>
      <c r="D106" s="192" t="s">
        <v>128</v>
      </c>
      <c r="E106" s="193"/>
      <c r="F106" s="193"/>
      <c r="G106" s="193"/>
      <c r="H106" s="193"/>
      <c r="I106" s="193"/>
      <c r="J106" s="194">
        <f>J164</f>
        <v>0</v>
      </c>
      <c r="K106" s="130"/>
      <c r="L106" s="19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1"/>
      <c r="C107" s="130"/>
      <c r="D107" s="192" t="s">
        <v>129</v>
      </c>
      <c r="E107" s="193"/>
      <c r="F107" s="193"/>
      <c r="G107" s="193"/>
      <c r="H107" s="193"/>
      <c r="I107" s="193"/>
      <c r="J107" s="194">
        <f>J177</f>
        <v>0</v>
      </c>
      <c r="K107" s="130"/>
      <c r="L107" s="19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1"/>
      <c r="C108" s="130"/>
      <c r="D108" s="192" t="s">
        <v>363</v>
      </c>
      <c r="E108" s="193"/>
      <c r="F108" s="193"/>
      <c r="G108" s="193"/>
      <c r="H108" s="193"/>
      <c r="I108" s="193"/>
      <c r="J108" s="194">
        <f>J181</f>
        <v>0</v>
      </c>
      <c r="K108" s="130"/>
      <c r="L108" s="19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1"/>
      <c r="C109" s="130"/>
      <c r="D109" s="192" t="s">
        <v>130</v>
      </c>
      <c r="E109" s="193"/>
      <c r="F109" s="193"/>
      <c r="G109" s="193"/>
      <c r="H109" s="193"/>
      <c r="I109" s="193"/>
      <c r="J109" s="194">
        <f>J190</f>
        <v>0</v>
      </c>
      <c r="K109" s="130"/>
      <c r="L109" s="19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1"/>
      <c r="C110" s="130"/>
      <c r="D110" s="192" t="s">
        <v>131</v>
      </c>
      <c r="E110" s="193"/>
      <c r="F110" s="193"/>
      <c r="G110" s="193"/>
      <c r="H110" s="193"/>
      <c r="I110" s="193"/>
      <c r="J110" s="194">
        <f>J199</f>
        <v>0</v>
      </c>
      <c r="K110" s="130"/>
      <c r="L110" s="19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85"/>
      <c r="C111" s="186"/>
      <c r="D111" s="187" t="s">
        <v>132</v>
      </c>
      <c r="E111" s="188"/>
      <c r="F111" s="188"/>
      <c r="G111" s="188"/>
      <c r="H111" s="188"/>
      <c r="I111" s="188"/>
      <c r="J111" s="189">
        <f>J203</f>
        <v>0</v>
      </c>
      <c r="K111" s="186"/>
      <c r="L111" s="190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2" customFormat="1" ht="21.84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63"/>
      <c r="C113" s="64"/>
      <c r="D113" s="64"/>
      <c r="E113" s="64"/>
      <c r="F113" s="64"/>
      <c r="G113" s="64"/>
      <c r="H113" s="64"/>
      <c r="I113" s="64"/>
      <c r="J113" s="64"/>
      <c r="K113" s="64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7" s="2" customFormat="1" ht="6.96" customHeight="1">
      <c r="A117" s="35"/>
      <c r="B117" s="65"/>
      <c r="C117" s="66"/>
      <c r="D117" s="66"/>
      <c r="E117" s="66"/>
      <c r="F117" s="66"/>
      <c r="G117" s="66"/>
      <c r="H117" s="66"/>
      <c r="I117" s="66"/>
      <c r="J117" s="66"/>
      <c r="K117" s="66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4.96" customHeight="1">
      <c r="A118" s="35"/>
      <c r="B118" s="36"/>
      <c r="C118" s="20" t="s">
        <v>133</v>
      </c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16</v>
      </c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6.5" customHeight="1">
      <c r="A121" s="35"/>
      <c r="B121" s="36"/>
      <c r="C121" s="37"/>
      <c r="D121" s="37"/>
      <c r="E121" s="180" t="str">
        <f>E7</f>
        <v>Instalace rekuperace v učebnách SPŠ Trutnov</v>
      </c>
      <c r="F121" s="29"/>
      <c r="G121" s="29"/>
      <c r="H121" s="29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" customFormat="1" ht="12" customHeight="1">
      <c r="B122" s="18"/>
      <c r="C122" s="29" t="s">
        <v>112</v>
      </c>
      <c r="D122" s="19"/>
      <c r="E122" s="19"/>
      <c r="F122" s="19"/>
      <c r="G122" s="19"/>
      <c r="H122" s="19"/>
      <c r="I122" s="19"/>
      <c r="J122" s="19"/>
      <c r="K122" s="19"/>
      <c r="L122" s="17"/>
    </row>
    <row r="123" s="2" customFormat="1" ht="16.5" customHeight="1">
      <c r="A123" s="35"/>
      <c r="B123" s="36"/>
      <c r="C123" s="37"/>
      <c r="D123" s="37"/>
      <c r="E123" s="180" t="s">
        <v>113</v>
      </c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2" customHeight="1">
      <c r="A124" s="35"/>
      <c r="B124" s="36"/>
      <c r="C124" s="29" t="s">
        <v>114</v>
      </c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6.5" customHeight="1">
      <c r="A125" s="35"/>
      <c r="B125" s="36"/>
      <c r="C125" s="37"/>
      <c r="D125" s="37"/>
      <c r="E125" s="73" t="str">
        <f>E11</f>
        <v>2.NP - Stavební část</v>
      </c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6.96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2" customHeight="1">
      <c r="A127" s="35"/>
      <c r="B127" s="36"/>
      <c r="C127" s="29" t="s">
        <v>20</v>
      </c>
      <c r="D127" s="37"/>
      <c r="E127" s="37"/>
      <c r="F127" s="24" t="str">
        <f>F14</f>
        <v>Horská 59, 541 01 Trutnov</v>
      </c>
      <c r="G127" s="37"/>
      <c r="H127" s="37"/>
      <c r="I127" s="29" t="s">
        <v>22</v>
      </c>
      <c r="J127" s="76" t="str">
        <f>IF(J14="","",J14)</f>
        <v>24. 1. 2020</v>
      </c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6.96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25.65" customHeight="1">
      <c r="A129" s="35"/>
      <c r="B129" s="36"/>
      <c r="C129" s="29" t="s">
        <v>24</v>
      </c>
      <c r="D129" s="37"/>
      <c r="E129" s="37"/>
      <c r="F129" s="24" t="str">
        <f>E17</f>
        <v>Střední průmyslová škola, Trutnov, Školní 101</v>
      </c>
      <c r="G129" s="37"/>
      <c r="H129" s="37"/>
      <c r="I129" s="29" t="s">
        <v>31</v>
      </c>
      <c r="J129" s="33" t="str">
        <f>E23</f>
        <v>APA Vamberk, s.r.o.</v>
      </c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25.65" customHeight="1">
      <c r="A130" s="35"/>
      <c r="B130" s="36"/>
      <c r="C130" s="29" t="s">
        <v>29</v>
      </c>
      <c r="D130" s="37"/>
      <c r="E130" s="37"/>
      <c r="F130" s="24" t="str">
        <f>IF(E20="","",E20)</f>
        <v>Vyplň údaj</v>
      </c>
      <c r="G130" s="37"/>
      <c r="H130" s="37"/>
      <c r="I130" s="29" t="s">
        <v>37</v>
      </c>
      <c r="J130" s="33" t="str">
        <f>E26</f>
        <v>Ing. Stanislav Lejsek</v>
      </c>
      <c r="K130" s="37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0.32" customHeight="1">
      <c r="A131" s="35"/>
      <c r="B131" s="36"/>
      <c r="C131" s="37"/>
      <c r="D131" s="37"/>
      <c r="E131" s="37"/>
      <c r="F131" s="37"/>
      <c r="G131" s="37"/>
      <c r="H131" s="37"/>
      <c r="I131" s="37"/>
      <c r="J131" s="37"/>
      <c r="K131" s="37"/>
      <c r="L131" s="60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11" customFormat="1" ht="29.28" customHeight="1">
      <c r="A132" s="196"/>
      <c r="B132" s="197"/>
      <c r="C132" s="198" t="s">
        <v>134</v>
      </c>
      <c r="D132" s="199" t="s">
        <v>67</v>
      </c>
      <c r="E132" s="199" t="s">
        <v>63</v>
      </c>
      <c r="F132" s="199" t="s">
        <v>64</v>
      </c>
      <c r="G132" s="199" t="s">
        <v>135</v>
      </c>
      <c r="H132" s="199" t="s">
        <v>136</v>
      </c>
      <c r="I132" s="199" t="s">
        <v>137</v>
      </c>
      <c r="J132" s="200" t="s">
        <v>118</v>
      </c>
      <c r="K132" s="201" t="s">
        <v>138</v>
      </c>
      <c r="L132" s="202"/>
      <c r="M132" s="97" t="s">
        <v>1</v>
      </c>
      <c r="N132" s="98" t="s">
        <v>46</v>
      </c>
      <c r="O132" s="98" t="s">
        <v>139</v>
      </c>
      <c r="P132" s="98" t="s">
        <v>140</v>
      </c>
      <c r="Q132" s="98" t="s">
        <v>141</v>
      </c>
      <c r="R132" s="98" t="s">
        <v>142</v>
      </c>
      <c r="S132" s="98" t="s">
        <v>143</v>
      </c>
      <c r="T132" s="99" t="s">
        <v>144</v>
      </c>
      <c r="U132" s="196"/>
      <c r="V132" s="196"/>
      <c r="W132" s="196"/>
      <c r="X132" s="196"/>
      <c r="Y132" s="196"/>
      <c r="Z132" s="196"/>
      <c r="AA132" s="196"/>
      <c r="AB132" s="196"/>
      <c r="AC132" s="196"/>
      <c r="AD132" s="196"/>
      <c r="AE132" s="196"/>
    </row>
    <row r="133" s="2" customFormat="1" ht="22.8" customHeight="1">
      <c r="A133" s="35"/>
      <c r="B133" s="36"/>
      <c r="C133" s="104" t="s">
        <v>145</v>
      </c>
      <c r="D133" s="37"/>
      <c r="E133" s="37"/>
      <c r="F133" s="37"/>
      <c r="G133" s="37"/>
      <c r="H133" s="37"/>
      <c r="I133" s="37"/>
      <c r="J133" s="203">
        <f>BK133</f>
        <v>0</v>
      </c>
      <c r="K133" s="37"/>
      <c r="L133" s="41"/>
      <c r="M133" s="100"/>
      <c r="N133" s="204"/>
      <c r="O133" s="101"/>
      <c r="P133" s="205">
        <f>P134+P163+P203</f>
        <v>0</v>
      </c>
      <c r="Q133" s="101"/>
      <c r="R133" s="205">
        <f>R134+R163+R203</f>
        <v>20.133216090000001</v>
      </c>
      <c r="S133" s="101"/>
      <c r="T133" s="206">
        <f>T134+T163+T203</f>
        <v>21.051519299999999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81</v>
      </c>
      <c r="AU133" s="14" t="s">
        <v>120</v>
      </c>
      <c r="BK133" s="207">
        <f>BK134+BK163+BK203</f>
        <v>0</v>
      </c>
    </row>
    <row r="134" s="12" customFormat="1" ht="25.92" customHeight="1">
      <c r="A134" s="12"/>
      <c r="B134" s="208"/>
      <c r="C134" s="209"/>
      <c r="D134" s="210" t="s">
        <v>81</v>
      </c>
      <c r="E134" s="211" t="s">
        <v>146</v>
      </c>
      <c r="F134" s="211" t="s">
        <v>147</v>
      </c>
      <c r="G134" s="209"/>
      <c r="H134" s="209"/>
      <c r="I134" s="212"/>
      <c r="J134" s="213">
        <f>BK134</f>
        <v>0</v>
      </c>
      <c r="K134" s="209"/>
      <c r="L134" s="214"/>
      <c r="M134" s="215"/>
      <c r="N134" s="216"/>
      <c r="O134" s="216"/>
      <c r="P134" s="217">
        <f>P135+P141+P148+P156+P161</f>
        <v>0</v>
      </c>
      <c r="Q134" s="216"/>
      <c r="R134" s="217">
        <f>R135+R141+R148+R156+R161</f>
        <v>15.791436580000001</v>
      </c>
      <c r="S134" s="216"/>
      <c r="T134" s="218">
        <f>T135+T141+T148+T156+T161</f>
        <v>20.585294999999999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9" t="s">
        <v>36</v>
      </c>
      <c r="AT134" s="220" t="s">
        <v>81</v>
      </c>
      <c r="AU134" s="220" t="s">
        <v>82</v>
      </c>
      <c r="AY134" s="219" t="s">
        <v>148</v>
      </c>
      <c r="BK134" s="221">
        <f>BK135+BK141+BK148+BK156+BK161</f>
        <v>0</v>
      </c>
    </row>
    <row r="135" s="12" customFormat="1" ht="22.8" customHeight="1">
      <c r="A135" s="12"/>
      <c r="B135" s="208"/>
      <c r="C135" s="209"/>
      <c r="D135" s="210" t="s">
        <v>81</v>
      </c>
      <c r="E135" s="222" t="s">
        <v>149</v>
      </c>
      <c r="F135" s="222" t="s">
        <v>150</v>
      </c>
      <c r="G135" s="209"/>
      <c r="H135" s="209"/>
      <c r="I135" s="212"/>
      <c r="J135" s="223">
        <f>BK135</f>
        <v>0</v>
      </c>
      <c r="K135" s="209"/>
      <c r="L135" s="214"/>
      <c r="M135" s="215"/>
      <c r="N135" s="216"/>
      <c r="O135" s="216"/>
      <c r="P135" s="217">
        <f>SUM(P136:P140)</f>
        <v>0</v>
      </c>
      <c r="Q135" s="216"/>
      <c r="R135" s="217">
        <f>SUM(R136:R140)</f>
        <v>5.6411856799999995</v>
      </c>
      <c r="S135" s="216"/>
      <c r="T135" s="218">
        <f>SUM(T136:T140)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9" t="s">
        <v>36</v>
      </c>
      <c r="AT135" s="220" t="s">
        <v>81</v>
      </c>
      <c r="AU135" s="220" t="s">
        <v>36</v>
      </c>
      <c r="AY135" s="219" t="s">
        <v>148</v>
      </c>
      <c r="BK135" s="221">
        <f>SUM(BK136:BK140)</f>
        <v>0</v>
      </c>
    </row>
    <row r="136" s="2" customFormat="1" ht="24.15" customHeight="1">
      <c r="A136" s="35"/>
      <c r="B136" s="36"/>
      <c r="C136" s="224" t="s">
        <v>36</v>
      </c>
      <c r="D136" s="224" t="s">
        <v>151</v>
      </c>
      <c r="E136" s="225" t="s">
        <v>152</v>
      </c>
      <c r="F136" s="226" t="s">
        <v>153</v>
      </c>
      <c r="G136" s="227" t="s">
        <v>154</v>
      </c>
      <c r="H136" s="228">
        <v>68</v>
      </c>
      <c r="I136" s="229"/>
      <c r="J136" s="230">
        <f>ROUND(I136*H136,2)</f>
        <v>0</v>
      </c>
      <c r="K136" s="231"/>
      <c r="L136" s="41"/>
      <c r="M136" s="232" t="s">
        <v>1</v>
      </c>
      <c r="N136" s="233" t="s">
        <v>47</v>
      </c>
      <c r="O136" s="88"/>
      <c r="P136" s="234">
        <f>O136*H136</f>
        <v>0</v>
      </c>
      <c r="Q136" s="234">
        <v>0.02588</v>
      </c>
      <c r="R136" s="234">
        <f>Q136*H136</f>
        <v>1.7598400000000001</v>
      </c>
      <c r="S136" s="234">
        <v>0</v>
      </c>
      <c r="T136" s="23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6" t="s">
        <v>155</v>
      </c>
      <c r="AT136" s="236" t="s">
        <v>151</v>
      </c>
      <c r="AU136" s="236" t="s">
        <v>90</v>
      </c>
      <c r="AY136" s="14" t="s">
        <v>148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4" t="s">
        <v>36</v>
      </c>
      <c r="BK136" s="237">
        <f>ROUND(I136*H136,2)</f>
        <v>0</v>
      </c>
      <c r="BL136" s="14" t="s">
        <v>155</v>
      </c>
      <c r="BM136" s="236" t="s">
        <v>364</v>
      </c>
    </row>
    <row r="137" s="2" customFormat="1" ht="14.4" customHeight="1">
      <c r="A137" s="35"/>
      <c r="B137" s="36"/>
      <c r="C137" s="238" t="s">
        <v>90</v>
      </c>
      <c r="D137" s="238" t="s">
        <v>157</v>
      </c>
      <c r="E137" s="239" t="s">
        <v>158</v>
      </c>
      <c r="F137" s="240" t="s">
        <v>159</v>
      </c>
      <c r="G137" s="241" t="s">
        <v>154</v>
      </c>
      <c r="H137" s="242">
        <v>56</v>
      </c>
      <c r="I137" s="243"/>
      <c r="J137" s="244">
        <f>ROUND(I137*H137,2)</f>
        <v>0</v>
      </c>
      <c r="K137" s="245"/>
      <c r="L137" s="246"/>
      <c r="M137" s="247" t="s">
        <v>1</v>
      </c>
      <c r="N137" s="248" t="s">
        <v>47</v>
      </c>
      <c r="O137" s="88"/>
      <c r="P137" s="234">
        <f>O137*H137</f>
        <v>0</v>
      </c>
      <c r="Q137" s="234">
        <v>0.056000000000000001</v>
      </c>
      <c r="R137" s="234">
        <f>Q137*H137</f>
        <v>3.1360000000000001</v>
      </c>
      <c r="S137" s="234">
        <v>0</v>
      </c>
      <c r="T137" s="23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6" t="s">
        <v>160</v>
      </c>
      <c r="AT137" s="236" t="s">
        <v>157</v>
      </c>
      <c r="AU137" s="236" t="s">
        <v>90</v>
      </c>
      <c r="AY137" s="14" t="s">
        <v>148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4" t="s">
        <v>36</v>
      </c>
      <c r="BK137" s="237">
        <f>ROUND(I137*H137,2)</f>
        <v>0</v>
      </c>
      <c r="BL137" s="14" t="s">
        <v>155</v>
      </c>
      <c r="BM137" s="236" t="s">
        <v>365</v>
      </c>
    </row>
    <row r="138" s="2" customFormat="1" ht="14.4" customHeight="1">
      <c r="A138" s="35"/>
      <c r="B138" s="36"/>
      <c r="C138" s="238" t="s">
        <v>149</v>
      </c>
      <c r="D138" s="238" t="s">
        <v>157</v>
      </c>
      <c r="E138" s="239" t="s">
        <v>366</v>
      </c>
      <c r="F138" s="240" t="s">
        <v>367</v>
      </c>
      <c r="G138" s="241" t="s">
        <v>154</v>
      </c>
      <c r="H138" s="242">
        <v>12</v>
      </c>
      <c r="I138" s="243"/>
      <c r="J138" s="244">
        <f>ROUND(I138*H138,2)</f>
        <v>0</v>
      </c>
      <c r="K138" s="245"/>
      <c r="L138" s="246"/>
      <c r="M138" s="247" t="s">
        <v>1</v>
      </c>
      <c r="N138" s="248" t="s">
        <v>47</v>
      </c>
      <c r="O138" s="88"/>
      <c r="P138" s="234">
        <f>O138*H138</f>
        <v>0</v>
      </c>
      <c r="Q138" s="234">
        <v>0.062</v>
      </c>
      <c r="R138" s="234">
        <f>Q138*H138</f>
        <v>0.74399999999999999</v>
      </c>
      <c r="S138" s="234">
        <v>0</v>
      </c>
      <c r="T138" s="23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6" t="s">
        <v>160</v>
      </c>
      <c r="AT138" s="236" t="s">
        <v>157</v>
      </c>
      <c r="AU138" s="236" t="s">
        <v>90</v>
      </c>
      <c r="AY138" s="14" t="s">
        <v>148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4" t="s">
        <v>36</v>
      </c>
      <c r="BK138" s="237">
        <f>ROUND(I138*H138,2)</f>
        <v>0</v>
      </c>
      <c r="BL138" s="14" t="s">
        <v>155</v>
      </c>
      <c r="BM138" s="236" t="s">
        <v>368</v>
      </c>
    </row>
    <row r="139" s="2" customFormat="1" ht="24.15" customHeight="1">
      <c r="A139" s="35"/>
      <c r="B139" s="36"/>
      <c r="C139" s="224" t="s">
        <v>155</v>
      </c>
      <c r="D139" s="224" t="s">
        <v>151</v>
      </c>
      <c r="E139" s="225" t="s">
        <v>162</v>
      </c>
      <c r="F139" s="226" t="s">
        <v>163</v>
      </c>
      <c r="G139" s="227" t="s">
        <v>164</v>
      </c>
      <c r="H139" s="228">
        <v>0.71199999999999997</v>
      </c>
      <c r="I139" s="229"/>
      <c r="J139" s="230">
        <f>ROUND(I139*H139,2)</f>
        <v>0</v>
      </c>
      <c r="K139" s="231"/>
      <c r="L139" s="41"/>
      <c r="M139" s="232" t="s">
        <v>1</v>
      </c>
      <c r="N139" s="233" t="s">
        <v>47</v>
      </c>
      <c r="O139" s="88"/>
      <c r="P139" s="234">
        <f>O139*H139</f>
        <v>0</v>
      </c>
      <c r="Q139" s="234">
        <v>0.00046999999999999999</v>
      </c>
      <c r="R139" s="234">
        <f>Q139*H139</f>
        <v>0.00033463999999999998</v>
      </c>
      <c r="S139" s="234">
        <v>0</v>
      </c>
      <c r="T139" s="23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6" t="s">
        <v>155</v>
      </c>
      <c r="AT139" s="236" t="s">
        <v>151</v>
      </c>
      <c r="AU139" s="236" t="s">
        <v>90</v>
      </c>
      <c r="AY139" s="14" t="s">
        <v>148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4" t="s">
        <v>36</v>
      </c>
      <c r="BK139" s="237">
        <f>ROUND(I139*H139,2)</f>
        <v>0</v>
      </c>
      <c r="BL139" s="14" t="s">
        <v>155</v>
      </c>
      <c r="BM139" s="236" t="s">
        <v>369</v>
      </c>
    </row>
    <row r="140" s="2" customFormat="1" ht="24.15" customHeight="1">
      <c r="A140" s="35"/>
      <c r="B140" s="36"/>
      <c r="C140" s="224" t="s">
        <v>171</v>
      </c>
      <c r="D140" s="224" t="s">
        <v>151</v>
      </c>
      <c r="E140" s="225" t="s">
        <v>166</v>
      </c>
      <c r="F140" s="226" t="s">
        <v>167</v>
      </c>
      <c r="G140" s="227" t="s">
        <v>164</v>
      </c>
      <c r="H140" s="228">
        <v>0.71199999999999997</v>
      </c>
      <c r="I140" s="229"/>
      <c r="J140" s="230">
        <f>ROUND(I140*H140,2)</f>
        <v>0</v>
      </c>
      <c r="K140" s="231"/>
      <c r="L140" s="41"/>
      <c r="M140" s="232" t="s">
        <v>1</v>
      </c>
      <c r="N140" s="233" t="s">
        <v>47</v>
      </c>
      <c r="O140" s="88"/>
      <c r="P140" s="234">
        <f>O140*H140</f>
        <v>0</v>
      </c>
      <c r="Q140" s="234">
        <v>0.00142</v>
      </c>
      <c r="R140" s="234">
        <f>Q140*H140</f>
        <v>0.0010110399999999999</v>
      </c>
      <c r="S140" s="234">
        <v>0</v>
      </c>
      <c r="T140" s="23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6" t="s">
        <v>155</v>
      </c>
      <c r="AT140" s="236" t="s">
        <v>151</v>
      </c>
      <c r="AU140" s="236" t="s">
        <v>90</v>
      </c>
      <c r="AY140" s="14" t="s">
        <v>148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4" t="s">
        <v>36</v>
      </c>
      <c r="BK140" s="237">
        <f>ROUND(I140*H140,2)</f>
        <v>0</v>
      </c>
      <c r="BL140" s="14" t="s">
        <v>155</v>
      </c>
      <c r="BM140" s="236" t="s">
        <v>370</v>
      </c>
    </row>
    <row r="141" s="12" customFormat="1" ht="22.8" customHeight="1">
      <c r="A141" s="12"/>
      <c r="B141" s="208"/>
      <c r="C141" s="209"/>
      <c r="D141" s="210" t="s">
        <v>81</v>
      </c>
      <c r="E141" s="222" t="s">
        <v>169</v>
      </c>
      <c r="F141" s="222" t="s">
        <v>170</v>
      </c>
      <c r="G141" s="209"/>
      <c r="H141" s="209"/>
      <c r="I141" s="212"/>
      <c r="J141" s="223">
        <f>BK141</f>
        <v>0</v>
      </c>
      <c r="K141" s="209"/>
      <c r="L141" s="214"/>
      <c r="M141" s="215"/>
      <c r="N141" s="216"/>
      <c r="O141" s="216"/>
      <c r="P141" s="217">
        <f>SUM(P142:P147)</f>
        <v>0</v>
      </c>
      <c r="Q141" s="216"/>
      <c r="R141" s="217">
        <f>SUM(R142:R147)</f>
        <v>7.9444024000000013</v>
      </c>
      <c r="S141" s="216"/>
      <c r="T141" s="218">
        <f>SUM(T142:T147)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9" t="s">
        <v>36</v>
      </c>
      <c r="AT141" s="220" t="s">
        <v>81</v>
      </c>
      <c r="AU141" s="220" t="s">
        <v>36</v>
      </c>
      <c r="AY141" s="219" t="s">
        <v>148</v>
      </c>
      <c r="BK141" s="221">
        <f>SUM(BK142:BK147)</f>
        <v>0</v>
      </c>
    </row>
    <row r="142" s="2" customFormat="1" ht="24.15" customHeight="1">
      <c r="A142" s="35"/>
      <c r="B142" s="36"/>
      <c r="C142" s="224" t="s">
        <v>169</v>
      </c>
      <c r="D142" s="224" t="s">
        <v>151</v>
      </c>
      <c r="E142" s="225" t="s">
        <v>172</v>
      </c>
      <c r="F142" s="226" t="s">
        <v>173</v>
      </c>
      <c r="G142" s="227" t="s">
        <v>164</v>
      </c>
      <c r="H142" s="228">
        <v>70</v>
      </c>
      <c r="I142" s="229"/>
      <c r="J142" s="230">
        <f>ROUND(I142*H142,2)</f>
        <v>0</v>
      </c>
      <c r="K142" s="231"/>
      <c r="L142" s="41"/>
      <c r="M142" s="232" t="s">
        <v>1</v>
      </c>
      <c r="N142" s="233" t="s">
        <v>47</v>
      </c>
      <c r="O142" s="88"/>
      <c r="P142" s="234">
        <f>O142*H142</f>
        <v>0</v>
      </c>
      <c r="Q142" s="234">
        <v>0.020480000000000002</v>
      </c>
      <c r="R142" s="234">
        <f>Q142*H142</f>
        <v>1.4336000000000002</v>
      </c>
      <c r="S142" s="234">
        <v>0</v>
      </c>
      <c r="T142" s="23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6" t="s">
        <v>155</v>
      </c>
      <c r="AT142" s="236" t="s">
        <v>151</v>
      </c>
      <c r="AU142" s="236" t="s">
        <v>90</v>
      </c>
      <c r="AY142" s="14" t="s">
        <v>148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4" t="s">
        <v>36</v>
      </c>
      <c r="BK142" s="237">
        <f>ROUND(I142*H142,2)</f>
        <v>0</v>
      </c>
      <c r="BL142" s="14" t="s">
        <v>155</v>
      </c>
      <c r="BM142" s="236" t="s">
        <v>371</v>
      </c>
    </row>
    <row r="143" s="2" customFormat="1" ht="24.15" customHeight="1">
      <c r="A143" s="35"/>
      <c r="B143" s="36"/>
      <c r="C143" s="224" t="s">
        <v>178</v>
      </c>
      <c r="D143" s="224" t="s">
        <v>151</v>
      </c>
      <c r="E143" s="225" t="s">
        <v>372</v>
      </c>
      <c r="F143" s="226" t="s">
        <v>373</v>
      </c>
      <c r="G143" s="227" t="s">
        <v>164</v>
      </c>
      <c r="H143" s="228">
        <v>3.96</v>
      </c>
      <c r="I143" s="229"/>
      <c r="J143" s="230">
        <f>ROUND(I143*H143,2)</f>
        <v>0</v>
      </c>
      <c r="K143" s="231"/>
      <c r="L143" s="41"/>
      <c r="M143" s="232" t="s">
        <v>1</v>
      </c>
      <c r="N143" s="233" t="s">
        <v>47</v>
      </c>
      <c r="O143" s="88"/>
      <c r="P143" s="234">
        <f>O143*H143</f>
        <v>0</v>
      </c>
      <c r="Q143" s="234">
        <v>0.015400000000000001</v>
      </c>
      <c r="R143" s="234">
        <f>Q143*H143</f>
        <v>0.060984000000000003</v>
      </c>
      <c r="S143" s="234">
        <v>0</v>
      </c>
      <c r="T143" s="23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6" t="s">
        <v>155</v>
      </c>
      <c r="AT143" s="236" t="s">
        <v>151</v>
      </c>
      <c r="AU143" s="236" t="s">
        <v>90</v>
      </c>
      <c r="AY143" s="14" t="s">
        <v>148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4" t="s">
        <v>36</v>
      </c>
      <c r="BK143" s="237">
        <f>ROUND(I143*H143,2)</f>
        <v>0</v>
      </c>
      <c r="BL143" s="14" t="s">
        <v>155</v>
      </c>
      <c r="BM143" s="236" t="s">
        <v>374</v>
      </c>
    </row>
    <row r="144" s="2" customFormat="1" ht="24.15" customHeight="1">
      <c r="A144" s="35"/>
      <c r="B144" s="36"/>
      <c r="C144" s="224" t="s">
        <v>160</v>
      </c>
      <c r="D144" s="224" t="s">
        <v>151</v>
      </c>
      <c r="E144" s="225" t="s">
        <v>175</v>
      </c>
      <c r="F144" s="226" t="s">
        <v>176</v>
      </c>
      <c r="G144" s="227" t="s">
        <v>164</v>
      </c>
      <c r="H144" s="228">
        <v>9.2799999999999994</v>
      </c>
      <c r="I144" s="229"/>
      <c r="J144" s="230">
        <f>ROUND(I144*H144,2)</f>
        <v>0</v>
      </c>
      <c r="K144" s="231"/>
      <c r="L144" s="41"/>
      <c r="M144" s="232" t="s">
        <v>1</v>
      </c>
      <c r="N144" s="233" t="s">
        <v>47</v>
      </c>
      <c r="O144" s="88"/>
      <c r="P144" s="234">
        <f>O144*H144</f>
        <v>0</v>
      </c>
      <c r="Q144" s="234">
        <v>0.041529999999999997</v>
      </c>
      <c r="R144" s="234">
        <f>Q144*H144</f>
        <v>0.38539839999999997</v>
      </c>
      <c r="S144" s="234">
        <v>0</v>
      </c>
      <c r="T144" s="23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6" t="s">
        <v>155</v>
      </c>
      <c r="AT144" s="236" t="s">
        <v>151</v>
      </c>
      <c r="AU144" s="236" t="s">
        <v>90</v>
      </c>
      <c r="AY144" s="14" t="s">
        <v>148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4" t="s">
        <v>36</v>
      </c>
      <c r="BK144" s="237">
        <f>ROUND(I144*H144,2)</f>
        <v>0</v>
      </c>
      <c r="BL144" s="14" t="s">
        <v>155</v>
      </c>
      <c r="BM144" s="236" t="s">
        <v>375</v>
      </c>
    </row>
    <row r="145" s="2" customFormat="1" ht="24.15" customHeight="1">
      <c r="A145" s="35"/>
      <c r="B145" s="36"/>
      <c r="C145" s="224" t="s">
        <v>185</v>
      </c>
      <c r="D145" s="224" t="s">
        <v>151</v>
      </c>
      <c r="E145" s="225" t="s">
        <v>179</v>
      </c>
      <c r="F145" s="226" t="s">
        <v>180</v>
      </c>
      <c r="G145" s="227" t="s">
        <v>154</v>
      </c>
      <c r="H145" s="228">
        <v>35</v>
      </c>
      <c r="I145" s="229"/>
      <c r="J145" s="230">
        <f>ROUND(I145*H145,2)</f>
        <v>0</v>
      </c>
      <c r="K145" s="231"/>
      <c r="L145" s="41"/>
      <c r="M145" s="232" t="s">
        <v>1</v>
      </c>
      <c r="N145" s="233" t="s">
        <v>47</v>
      </c>
      <c r="O145" s="88"/>
      <c r="P145" s="234">
        <f>O145*H145</f>
        <v>0</v>
      </c>
      <c r="Q145" s="234">
        <v>0.1575</v>
      </c>
      <c r="R145" s="234">
        <f>Q145*H145</f>
        <v>5.5125000000000002</v>
      </c>
      <c r="S145" s="234">
        <v>0</v>
      </c>
      <c r="T145" s="23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6" t="s">
        <v>155</v>
      </c>
      <c r="AT145" s="236" t="s">
        <v>151</v>
      </c>
      <c r="AU145" s="236" t="s">
        <v>90</v>
      </c>
      <c r="AY145" s="14" t="s">
        <v>148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4" t="s">
        <v>36</v>
      </c>
      <c r="BK145" s="237">
        <f>ROUND(I145*H145,2)</f>
        <v>0</v>
      </c>
      <c r="BL145" s="14" t="s">
        <v>155</v>
      </c>
      <c r="BM145" s="236" t="s">
        <v>376</v>
      </c>
    </row>
    <row r="146" s="2" customFormat="1" ht="24.15" customHeight="1">
      <c r="A146" s="35"/>
      <c r="B146" s="36"/>
      <c r="C146" s="224" t="s">
        <v>190</v>
      </c>
      <c r="D146" s="224" t="s">
        <v>151</v>
      </c>
      <c r="E146" s="225" t="s">
        <v>182</v>
      </c>
      <c r="F146" s="226" t="s">
        <v>183</v>
      </c>
      <c r="G146" s="227" t="s">
        <v>164</v>
      </c>
      <c r="H146" s="228">
        <v>8</v>
      </c>
      <c r="I146" s="229"/>
      <c r="J146" s="230">
        <f>ROUND(I146*H146,2)</f>
        <v>0</v>
      </c>
      <c r="K146" s="231"/>
      <c r="L146" s="41"/>
      <c r="M146" s="232" t="s">
        <v>1</v>
      </c>
      <c r="N146" s="233" t="s">
        <v>47</v>
      </c>
      <c r="O146" s="88"/>
      <c r="P146" s="234">
        <f>O146*H146</f>
        <v>0</v>
      </c>
      <c r="Q146" s="234">
        <v>0.020480000000000002</v>
      </c>
      <c r="R146" s="234">
        <f>Q146*H146</f>
        <v>0.16384000000000001</v>
      </c>
      <c r="S146" s="234">
        <v>0</v>
      </c>
      <c r="T146" s="23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6" t="s">
        <v>155</v>
      </c>
      <c r="AT146" s="236" t="s">
        <v>151</v>
      </c>
      <c r="AU146" s="236" t="s">
        <v>90</v>
      </c>
      <c r="AY146" s="14" t="s">
        <v>148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4" t="s">
        <v>36</v>
      </c>
      <c r="BK146" s="237">
        <f>ROUND(I146*H146,2)</f>
        <v>0</v>
      </c>
      <c r="BL146" s="14" t="s">
        <v>155</v>
      </c>
      <c r="BM146" s="236" t="s">
        <v>377</v>
      </c>
    </row>
    <row r="147" s="2" customFormat="1" ht="24.15" customHeight="1">
      <c r="A147" s="35"/>
      <c r="B147" s="36"/>
      <c r="C147" s="224" t="s">
        <v>194</v>
      </c>
      <c r="D147" s="224" t="s">
        <v>151</v>
      </c>
      <c r="E147" s="225" t="s">
        <v>186</v>
      </c>
      <c r="F147" s="226" t="s">
        <v>187</v>
      </c>
      <c r="G147" s="227" t="s">
        <v>164</v>
      </c>
      <c r="H147" s="228">
        <v>8</v>
      </c>
      <c r="I147" s="229"/>
      <c r="J147" s="230">
        <f>ROUND(I147*H147,2)</f>
        <v>0</v>
      </c>
      <c r="K147" s="231"/>
      <c r="L147" s="41"/>
      <c r="M147" s="232" t="s">
        <v>1</v>
      </c>
      <c r="N147" s="233" t="s">
        <v>47</v>
      </c>
      <c r="O147" s="88"/>
      <c r="P147" s="234">
        <f>O147*H147</f>
        <v>0</v>
      </c>
      <c r="Q147" s="234">
        <v>0.048509999999999998</v>
      </c>
      <c r="R147" s="234">
        <f>Q147*H147</f>
        <v>0.38807999999999998</v>
      </c>
      <c r="S147" s="234">
        <v>0</v>
      </c>
      <c r="T147" s="23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6" t="s">
        <v>155</v>
      </c>
      <c r="AT147" s="236" t="s">
        <v>151</v>
      </c>
      <c r="AU147" s="236" t="s">
        <v>90</v>
      </c>
      <c r="AY147" s="14" t="s">
        <v>148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4" t="s">
        <v>36</v>
      </c>
      <c r="BK147" s="237">
        <f>ROUND(I147*H147,2)</f>
        <v>0</v>
      </c>
      <c r="BL147" s="14" t="s">
        <v>155</v>
      </c>
      <c r="BM147" s="236" t="s">
        <v>378</v>
      </c>
    </row>
    <row r="148" s="12" customFormat="1" ht="22.8" customHeight="1">
      <c r="A148" s="12"/>
      <c r="B148" s="208"/>
      <c r="C148" s="209"/>
      <c r="D148" s="210" t="s">
        <v>81</v>
      </c>
      <c r="E148" s="222" t="s">
        <v>185</v>
      </c>
      <c r="F148" s="222" t="s">
        <v>189</v>
      </c>
      <c r="G148" s="209"/>
      <c r="H148" s="209"/>
      <c r="I148" s="212"/>
      <c r="J148" s="223">
        <f>BK148</f>
        <v>0</v>
      </c>
      <c r="K148" s="209"/>
      <c r="L148" s="214"/>
      <c r="M148" s="215"/>
      <c r="N148" s="216"/>
      <c r="O148" s="216"/>
      <c r="P148" s="217">
        <f>SUM(P149:P155)</f>
        <v>0</v>
      </c>
      <c r="Q148" s="216"/>
      <c r="R148" s="217">
        <f>SUM(R149:R155)</f>
        <v>2.2058485000000001</v>
      </c>
      <c r="S148" s="216"/>
      <c r="T148" s="218">
        <f>SUM(T149:T155)</f>
        <v>20.585294999999999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9" t="s">
        <v>36</v>
      </c>
      <c r="AT148" s="220" t="s">
        <v>81</v>
      </c>
      <c r="AU148" s="220" t="s">
        <v>36</v>
      </c>
      <c r="AY148" s="219" t="s">
        <v>148</v>
      </c>
      <c r="BK148" s="221">
        <f>SUM(BK149:BK155)</f>
        <v>0</v>
      </c>
    </row>
    <row r="149" s="2" customFormat="1" ht="24.15" customHeight="1">
      <c r="A149" s="35"/>
      <c r="B149" s="36"/>
      <c r="C149" s="224" t="s">
        <v>198</v>
      </c>
      <c r="D149" s="224" t="s">
        <v>151</v>
      </c>
      <c r="E149" s="225" t="s">
        <v>191</v>
      </c>
      <c r="F149" s="226" t="s">
        <v>192</v>
      </c>
      <c r="G149" s="227" t="s">
        <v>164</v>
      </c>
      <c r="H149" s="228">
        <v>427.25</v>
      </c>
      <c r="I149" s="229"/>
      <c r="J149" s="230">
        <f>ROUND(I149*H149,2)</f>
        <v>0</v>
      </c>
      <c r="K149" s="231"/>
      <c r="L149" s="41"/>
      <c r="M149" s="232" t="s">
        <v>1</v>
      </c>
      <c r="N149" s="233" t="s">
        <v>47</v>
      </c>
      <c r="O149" s="88"/>
      <c r="P149" s="234">
        <f>O149*H149</f>
        <v>0</v>
      </c>
      <c r="Q149" s="234">
        <v>0.00012999999999999999</v>
      </c>
      <c r="R149" s="234">
        <f>Q149*H149</f>
        <v>0.055542499999999995</v>
      </c>
      <c r="S149" s="234">
        <v>0</v>
      </c>
      <c r="T149" s="23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6" t="s">
        <v>155</v>
      </c>
      <c r="AT149" s="236" t="s">
        <v>151</v>
      </c>
      <c r="AU149" s="236" t="s">
        <v>90</v>
      </c>
      <c r="AY149" s="14" t="s">
        <v>148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4" t="s">
        <v>36</v>
      </c>
      <c r="BK149" s="237">
        <f>ROUND(I149*H149,2)</f>
        <v>0</v>
      </c>
      <c r="BL149" s="14" t="s">
        <v>155</v>
      </c>
      <c r="BM149" s="236" t="s">
        <v>379</v>
      </c>
    </row>
    <row r="150" s="2" customFormat="1" ht="24.15" customHeight="1">
      <c r="A150" s="35"/>
      <c r="B150" s="36"/>
      <c r="C150" s="224" t="s">
        <v>202</v>
      </c>
      <c r="D150" s="224" t="s">
        <v>151</v>
      </c>
      <c r="E150" s="225" t="s">
        <v>195</v>
      </c>
      <c r="F150" s="226" t="s">
        <v>196</v>
      </c>
      <c r="G150" s="227" t="s">
        <v>164</v>
      </c>
      <c r="H150" s="228">
        <v>427.25</v>
      </c>
      <c r="I150" s="229"/>
      <c r="J150" s="230">
        <f>ROUND(I150*H150,2)</f>
        <v>0</v>
      </c>
      <c r="K150" s="231"/>
      <c r="L150" s="41"/>
      <c r="M150" s="232" t="s">
        <v>1</v>
      </c>
      <c r="N150" s="233" t="s">
        <v>47</v>
      </c>
      <c r="O150" s="88"/>
      <c r="P150" s="234">
        <f>O150*H150</f>
        <v>0</v>
      </c>
      <c r="Q150" s="234">
        <v>4.0000000000000003E-05</v>
      </c>
      <c r="R150" s="234">
        <f>Q150*H150</f>
        <v>0.017090000000000001</v>
      </c>
      <c r="S150" s="234">
        <v>0</v>
      </c>
      <c r="T150" s="23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6" t="s">
        <v>155</v>
      </c>
      <c r="AT150" s="236" t="s">
        <v>151</v>
      </c>
      <c r="AU150" s="236" t="s">
        <v>90</v>
      </c>
      <c r="AY150" s="14" t="s">
        <v>148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4" t="s">
        <v>36</v>
      </c>
      <c r="BK150" s="237">
        <f>ROUND(I150*H150,2)</f>
        <v>0</v>
      </c>
      <c r="BL150" s="14" t="s">
        <v>155</v>
      </c>
      <c r="BM150" s="236" t="s">
        <v>380</v>
      </c>
    </row>
    <row r="151" s="2" customFormat="1" ht="14.4" customHeight="1">
      <c r="A151" s="35"/>
      <c r="B151" s="36"/>
      <c r="C151" s="224" t="s">
        <v>206</v>
      </c>
      <c r="D151" s="224" t="s">
        <v>151</v>
      </c>
      <c r="E151" s="225" t="s">
        <v>199</v>
      </c>
      <c r="F151" s="226" t="s">
        <v>200</v>
      </c>
      <c r="G151" s="227" t="s">
        <v>164</v>
      </c>
      <c r="H151" s="228">
        <v>4.1150000000000002</v>
      </c>
      <c r="I151" s="229"/>
      <c r="J151" s="230">
        <f>ROUND(I151*H151,2)</f>
        <v>0</v>
      </c>
      <c r="K151" s="231"/>
      <c r="L151" s="41"/>
      <c r="M151" s="232" t="s">
        <v>1</v>
      </c>
      <c r="N151" s="233" t="s">
        <v>47</v>
      </c>
      <c r="O151" s="88"/>
      <c r="P151" s="234">
        <f>O151*H151</f>
        <v>0</v>
      </c>
      <c r="Q151" s="234">
        <v>0</v>
      </c>
      <c r="R151" s="234">
        <f>Q151*H151</f>
        <v>0</v>
      </c>
      <c r="S151" s="234">
        <v>0.26100000000000001</v>
      </c>
      <c r="T151" s="235">
        <f>S151*H151</f>
        <v>1.0740150000000002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6" t="s">
        <v>155</v>
      </c>
      <c r="AT151" s="236" t="s">
        <v>151</v>
      </c>
      <c r="AU151" s="236" t="s">
        <v>90</v>
      </c>
      <c r="AY151" s="14" t="s">
        <v>148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4" t="s">
        <v>36</v>
      </c>
      <c r="BK151" s="237">
        <f>ROUND(I151*H151,2)</f>
        <v>0</v>
      </c>
      <c r="BL151" s="14" t="s">
        <v>155</v>
      </c>
      <c r="BM151" s="236" t="s">
        <v>381</v>
      </c>
    </row>
    <row r="152" s="2" customFormat="1" ht="24.15" customHeight="1">
      <c r="A152" s="35"/>
      <c r="B152" s="36"/>
      <c r="C152" s="224" t="s">
        <v>8</v>
      </c>
      <c r="D152" s="224" t="s">
        <v>151</v>
      </c>
      <c r="E152" s="225" t="s">
        <v>203</v>
      </c>
      <c r="F152" s="226" t="s">
        <v>204</v>
      </c>
      <c r="G152" s="227" t="s">
        <v>154</v>
      </c>
      <c r="H152" s="228">
        <v>39</v>
      </c>
      <c r="I152" s="229"/>
      <c r="J152" s="230">
        <f>ROUND(I152*H152,2)</f>
        <v>0</v>
      </c>
      <c r="K152" s="231"/>
      <c r="L152" s="41"/>
      <c r="M152" s="232" t="s">
        <v>1</v>
      </c>
      <c r="N152" s="233" t="s">
        <v>47</v>
      </c>
      <c r="O152" s="88"/>
      <c r="P152" s="234">
        <f>O152*H152</f>
        <v>0</v>
      </c>
      <c r="Q152" s="234">
        <v>0</v>
      </c>
      <c r="R152" s="234">
        <f>Q152*H152</f>
        <v>0</v>
      </c>
      <c r="S152" s="234">
        <v>0.39000000000000001</v>
      </c>
      <c r="T152" s="235">
        <f>S152*H152</f>
        <v>15.210000000000001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6" t="s">
        <v>155</v>
      </c>
      <c r="AT152" s="236" t="s">
        <v>151</v>
      </c>
      <c r="AU152" s="236" t="s">
        <v>90</v>
      </c>
      <c r="AY152" s="14" t="s">
        <v>148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4" t="s">
        <v>36</v>
      </c>
      <c r="BK152" s="237">
        <f>ROUND(I152*H152,2)</f>
        <v>0</v>
      </c>
      <c r="BL152" s="14" t="s">
        <v>155</v>
      </c>
      <c r="BM152" s="236" t="s">
        <v>382</v>
      </c>
    </row>
    <row r="153" s="2" customFormat="1" ht="24.15" customHeight="1">
      <c r="A153" s="35"/>
      <c r="B153" s="36"/>
      <c r="C153" s="224" t="s">
        <v>216</v>
      </c>
      <c r="D153" s="224" t="s">
        <v>151</v>
      </c>
      <c r="E153" s="225" t="s">
        <v>207</v>
      </c>
      <c r="F153" s="226" t="s">
        <v>208</v>
      </c>
      <c r="G153" s="227" t="s">
        <v>209</v>
      </c>
      <c r="H153" s="228">
        <v>96</v>
      </c>
      <c r="I153" s="229"/>
      <c r="J153" s="230">
        <f>ROUND(I153*H153,2)</f>
        <v>0</v>
      </c>
      <c r="K153" s="231"/>
      <c r="L153" s="41"/>
      <c r="M153" s="232" t="s">
        <v>1</v>
      </c>
      <c r="N153" s="233" t="s">
        <v>47</v>
      </c>
      <c r="O153" s="88"/>
      <c r="P153" s="234">
        <f>O153*H153</f>
        <v>0</v>
      </c>
      <c r="Q153" s="234">
        <v>0</v>
      </c>
      <c r="R153" s="234">
        <f>Q153*H153</f>
        <v>0</v>
      </c>
      <c r="S153" s="234">
        <v>0.042000000000000003</v>
      </c>
      <c r="T153" s="235">
        <f>S153*H153</f>
        <v>4.032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6" t="s">
        <v>155</v>
      </c>
      <c r="AT153" s="236" t="s">
        <v>151</v>
      </c>
      <c r="AU153" s="236" t="s">
        <v>90</v>
      </c>
      <c r="AY153" s="14" t="s">
        <v>148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4" t="s">
        <v>36</v>
      </c>
      <c r="BK153" s="237">
        <f>ROUND(I153*H153,2)</f>
        <v>0</v>
      </c>
      <c r="BL153" s="14" t="s">
        <v>155</v>
      </c>
      <c r="BM153" s="236" t="s">
        <v>383</v>
      </c>
    </row>
    <row r="154" s="2" customFormat="1" ht="24.15" customHeight="1">
      <c r="A154" s="35"/>
      <c r="B154" s="36"/>
      <c r="C154" s="224" t="s">
        <v>221</v>
      </c>
      <c r="D154" s="224" t="s">
        <v>151</v>
      </c>
      <c r="E154" s="225" t="s">
        <v>211</v>
      </c>
      <c r="F154" s="226" t="s">
        <v>212</v>
      </c>
      <c r="G154" s="227" t="s">
        <v>209</v>
      </c>
      <c r="H154" s="228">
        <v>43.200000000000003</v>
      </c>
      <c r="I154" s="229"/>
      <c r="J154" s="230">
        <f>ROUND(I154*H154,2)</f>
        <v>0</v>
      </c>
      <c r="K154" s="231"/>
      <c r="L154" s="41"/>
      <c r="M154" s="232" t="s">
        <v>1</v>
      </c>
      <c r="N154" s="233" t="s">
        <v>47</v>
      </c>
      <c r="O154" s="88"/>
      <c r="P154" s="234">
        <f>O154*H154</f>
        <v>0</v>
      </c>
      <c r="Q154" s="234">
        <v>0.04938</v>
      </c>
      <c r="R154" s="234">
        <f>Q154*H154</f>
        <v>2.133216</v>
      </c>
      <c r="S154" s="234">
        <v>0</v>
      </c>
      <c r="T154" s="23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6" t="s">
        <v>155</v>
      </c>
      <c r="AT154" s="236" t="s">
        <v>151</v>
      </c>
      <c r="AU154" s="236" t="s">
        <v>90</v>
      </c>
      <c r="AY154" s="14" t="s">
        <v>148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4" t="s">
        <v>36</v>
      </c>
      <c r="BK154" s="237">
        <f>ROUND(I154*H154,2)</f>
        <v>0</v>
      </c>
      <c r="BL154" s="14" t="s">
        <v>155</v>
      </c>
      <c r="BM154" s="236" t="s">
        <v>384</v>
      </c>
    </row>
    <row r="155" s="2" customFormat="1" ht="24.15" customHeight="1">
      <c r="A155" s="35"/>
      <c r="B155" s="36"/>
      <c r="C155" s="224" t="s">
        <v>225</v>
      </c>
      <c r="D155" s="224" t="s">
        <v>151</v>
      </c>
      <c r="E155" s="225" t="s">
        <v>385</v>
      </c>
      <c r="F155" s="226" t="s">
        <v>386</v>
      </c>
      <c r="G155" s="227" t="s">
        <v>164</v>
      </c>
      <c r="H155" s="228">
        <v>3.96</v>
      </c>
      <c r="I155" s="229"/>
      <c r="J155" s="230">
        <f>ROUND(I155*H155,2)</f>
        <v>0</v>
      </c>
      <c r="K155" s="231"/>
      <c r="L155" s="41"/>
      <c r="M155" s="232" t="s">
        <v>1</v>
      </c>
      <c r="N155" s="233" t="s">
        <v>47</v>
      </c>
      <c r="O155" s="88"/>
      <c r="P155" s="234">
        <f>O155*H155</f>
        <v>0</v>
      </c>
      <c r="Q155" s="234">
        <v>0</v>
      </c>
      <c r="R155" s="234">
        <f>Q155*H155</f>
        <v>0</v>
      </c>
      <c r="S155" s="234">
        <v>0.068000000000000005</v>
      </c>
      <c r="T155" s="235">
        <f>S155*H155</f>
        <v>0.26928000000000002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6" t="s">
        <v>155</v>
      </c>
      <c r="AT155" s="236" t="s">
        <v>151</v>
      </c>
      <c r="AU155" s="236" t="s">
        <v>90</v>
      </c>
      <c r="AY155" s="14" t="s">
        <v>148</v>
      </c>
      <c r="BE155" s="237">
        <f>IF(N155="základní",J155,0)</f>
        <v>0</v>
      </c>
      <c r="BF155" s="237">
        <f>IF(N155="snížená",J155,0)</f>
        <v>0</v>
      </c>
      <c r="BG155" s="237">
        <f>IF(N155="zákl. přenesená",J155,0)</f>
        <v>0</v>
      </c>
      <c r="BH155" s="237">
        <f>IF(N155="sníž. přenesená",J155,0)</f>
        <v>0</v>
      </c>
      <c r="BI155" s="237">
        <f>IF(N155="nulová",J155,0)</f>
        <v>0</v>
      </c>
      <c r="BJ155" s="14" t="s">
        <v>36</v>
      </c>
      <c r="BK155" s="237">
        <f>ROUND(I155*H155,2)</f>
        <v>0</v>
      </c>
      <c r="BL155" s="14" t="s">
        <v>155</v>
      </c>
      <c r="BM155" s="236" t="s">
        <v>387</v>
      </c>
    </row>
    <row r="156" s="12" customFormat="1" ht="22.8" customHeight="1">
      <c r="A156" s="12"/>
      <c r="B156" s="208"/>
      <c r="C156" s="209"/>
      <c r="D156" s="210" t="s">
        <v>81</v>
      </c>
      <c r="E156" s="222" t="s">
        <v>214</v>
      </c>
      <c r="F156" s="222" t="s">
        <v>215</v>
      </c>
      <c r="G156" s="209"/>
      <c r="H156" s="209"/>
      <c r="I156" s="212"/>
      <c r="J156" s="223">
        <f>BK156</f>
        <v>0</v>
      </c>
      <c r="K156" s="209"/>
      <c r="L156" s="214"/>
      <c r="M156" s="215"/>
      <c r="N156" s="216"/>
      <c r="O156" s="216"/>
      <c r="P156" s="217">
        <f>SUM(P157:P160)</f>
        <v>0</v>
      </c>
      <c r="Q156" s="216"/>
      <c r="R156" s="217">
        <f>SUM(R157:R160)</f>
        <v>0</v>
      </c>
      <c r="S156" s="216"/>
      <c r="T156" s="218">
        <f>SUM(T157:T160)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9" t="s">
        <v>36</v>
      </c>
      <c r="AT156" s="220" t="s">
        <v>81</v>
      </c>
      <c r="AU156" s="220" t="s">
        <v>36</v>
      </c>
      <c r="AY156" s="219" t="s">
        <v>148</v>
      </c>
      <c r="BK156" s="221">
        <f>SUM(BK157:BK160)</f>
        <v>0</v>
      </c>
    </row>
    <row r="157" s="2" customFormat="1" ht="24.15" customHeight="1">
      <c r="A157" s="35"/>
      <c r="B157" s="36"/>
      <c r="C157" s="224" t="s">
        <v>229</v>
      </c>
      <c r="D157" s="224" t="s">
        <v>151</v>
      </c>
      <c r="E157" s="225" t="s">
        <v>217</v>
      </c>
      <c r="F157" s="226" t="s">
        <v>218</v>
      </c>
      <c r="G157" s="227" t="s">
        <v>219</v>
      </c>
      <c r="H157" s="228">
        <v>21.052</v>
      </c>
      <c r="I157" s="229"/>
      <c r="J157" s="230">
        <f>ROUND(I157*H157,2)</f>
        <v>0</v>
      </c>
      <c r="K157" s="231"/>
      <c r="L157" s="41"/>
      <c r="M157" s="232" t="s">
        <v>1</v>
      </c>
      <c r="N157" s="233" t="s">
        <v>47</v>
      </c>
      <c r="O157" s="88"/>
      <c r="P157" s="234">
        <f>O157*H157</f>
        <v>0</v>
      </c>
      <c r="Q157" s="234">
        <v>0</v>
      </c>
      <c r="R157" s="234">
        <f>Q157*H157</f>
        <v>0</v>
      </c>
      <c r="S157" s="234">
        <v>0</v>
      </c>
      <c r="T157" s="23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6" t="s">
        <v>155</v>
      </c>
      <c r="AT157" s="236" t="s">
        <v>151</v>
      </c>
      <c r="AU157" s="236" t="s">
        <v>90</v>
      </c>
      <c r="AY157" s="14" t="s">
        <v>148</v>
      </c>
      <c r="BE157" s="237">
        <f>IF(N157="základní",J157,0)</f>
        <v>0</v>
      </c>
      <c r="BF157" s="237">
        <f>IF(N157="snížená",J157,0)</f>
        <v>0</v>
      </c>
      <c r="BG157" s="237">
        <f>IF(N157="zákl. přenesená",J157,0)</f>
        <v>0</v>
      </c>
      <c r="BH157" s="237">
        <f>IF(N157="sníž. přenesená",J157,0)</f>
        <v>0</v>
      </c>
      <c r="BI157" s="237">
        <f>IF(N157="nulová",J157,0)</f>
        <v>0</v>
      </c>
      <c r="BJ157" s="14" t="s">
        <v>36</v>
      </c>
      <c r="BK157" s="237">
        <f>ROUND(I157*H157,2)</f>
        <v>0</v>
      </c>
      <c r="BL157" s="14" t="s">
        <v>155</v>
      </c>
      <c r="BM157" s="236" t="s">
        <v>388</v>
      </c>
    </row>
    <row r="158" s="2" customFormat="1" ht="24.15" customHeight="1">
      <c r="A158" s="35"/>
      <c r="B158" s="36"/>
      <c r="C158" s="224" t="s">
        <v>235</v>
      </c>
      <c r="D158" s="224" t="s">
        <v>151</v>
      </c>
      <c r="E158" s="225" t="s">
        <v>222</v>
      </c>
      <c r="F158" s="226" t="s">
        <v>223</v>
      </c>
      <c r="G158" s="227" t="s">
        <v>219</v>
      </c>
      <c r="H158" s="228">
        <v>21.052</v>
      </c>
      <c r="I158" s="229"/>
      <c r="J158" s="230">
        <f>ROUND(I158*H158,2)</f>
        <v>0</v>
      </c>
      <c r="K158" s="231"/>
      <c r="L158" s="41"/>
      <c r="M158" s="232" t="s">
        <v>1</v>
      </c>
      <c r="N158" s="233" t="s">
        <v>47</v>
      </c>
      <c r="O158" s="88"/>
      <c r="P158" s="234">
        <f>O158*H158</f>
        <v>0</v>
      </c>
      <c r="Q158" s="234">
        <v>0</v>
      </c>
      <c r="R158" s="234">
        <f>Q158*H158</f>
        <v>0</v>
      </c>
      <c r="S158" s="234">
        <v>0</v>
      </c>
      <c r="T158" s="23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6" t="s">
        <v>155</v>
      </c>
      <c r="AT158" s="236" t="s">
        <v>151</v>
      </c>
      <c r="AU158" s="236" t="s">
        <v>90</v>
      </c>
      <c r="AY158" s="14" t="s">
        <v>148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4" t="s">
        <v>36</v>
      </c>
      <c r="BK158" s="237">
        <f>ROUND(I158*H158,2)</f>
        <v>0</v>
      </c>
      <c r="BL158" s="14" t="s">
        <v>155</v>
      </c>
      <c r="BM158" s="236" t="s">
        <v>389</v>
      </c>
    </row>
    <row r="159" s="2" customFormat="1" ht="24.15" customHeight="1">
      <c r="A159" s="35"/>
      <c r="B159" s="36"/>
      <c r="C159" s="224" t="s">
        <v>7</v>
      </c>
      <c r="D159" s="224" t="s">
        <v>151</v>
      </c>
      <c r="E159" s="225" t="s">
        <v>226</v>
      </c>
      <c r="F159" s="226" t="s">
        <v>227</v>
      </c>
      <c r="G159" s="227" t="s">
        <v>219</v>
      </c>
      <c r="H159" s="228">
        <v>189.46799999999999</v>
      </c>
      <c r="I159" s="229"/>
      <c r="J159" s="230">
        <f>ROUND(I159*H159,2)</f>
        <v>0</v>
      </c>
      <c r="K159" s="231"/>
      <c r="L159" s="41"/>
      <c r="M159" s="232" t="s">
        <v>1</v>
      </c>
      <c r="N159" s="233" t="s">
        <v>47</v>
      </c>
      <c r="O159" s="88"/>
      <c r="P159" s="234">
        <f>O159*H159</f>
        <v>0</v>
      </c>
      <c r="Q159" s="234">
        <v>0</v>
      </c>
      <c r="R159" s="234">
        <f>Q159*H159</f>
        <v>0</v>
      </c>
      <c r="S159" s="234">
        <v>0</v>
      </c>
      <c r="T159" s="23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6" t="s">
        <v>155</v>
      </c>
      <c r="AT159" s="236" t="s">
        <v>151</v>
      </c>
      <c r="AU159" s="236" t="s">
        <v>90</v>
      </c>
      <c r="AY159" s="14" t="s">
        <v>148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4" t="s">
        <v>36</v>
      </c>
      <c r="BK159" s="237">
        <f>ROUND(I159*H159,2)</f>
        <v>0</v>
      </c>
      <c r="BL159" s="14" t="s">
        <v>155</v>
      </c>
      <c r="BM159" s="236" t="s">
        <v>390</v>
      </c>
    </row>
    <row r="160" s="2" customFormat="1" ht="24.15" customHeight="1">
      <c r="A160" s="35"/>
      <c r="B160" s="36"/>
      <c r="C160" s="224" t="s">
        <v>246</v>
      </c>
      <c r="D160" s="224" t="s">
        <v>151</v>
      </c>
      <c r="E160" s="225" t="s">
        <v>230</v>
      </c>
      <c r="F160" s="226" t="s">
        <v>231</v>
      </c>
      <c r="G160" s="227" t="s">
        <v>219</v>
      </c>
      <c r="H160" s="228">
        <v>21.052</v>
      </c>
      <c r="I160" s="229"/>
      <c r="J160" s="230">
        <f>ROUND(I160*H160,2)</f>
        <v>0</v>
      </c>
      <c r="K160" s="231"/>
      <c r="L160" s="41"/>
      <c r="M160" s="232" t="s">
        <v>1</v>
      </c>
      <c r="N160" s="233" t="s">
        <v>47</v>
      </c>
      <c r="O160" s="88"/>
      <c r="P160" s="234">
        <f>O160*H160</f>
        <v>0</v>
      </c>
      <c r="Q160" s="234">
        <v>0</v>
      </c>
      <c r="R160" s="234">
        <f>Q160*H160</f>
        <v>0</v>
      </c>
      <c r="S160" s="234">
        <v>0</v>
      </c>
      <c r="T160" s="23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6" t="s">
        <v>155</v>
      </c>
      <c r="AT160" s="236" t="s">
        <v>151</v>
      </c>
      <c r="AU160" s="236" t="s">
        <v>90</v>
      </c>
      <c r="AY160" s="14" t="s">
        <v>148</v>
      </c>
      <c r="BE160" s="237">
        <f>IF(N160="základní",J160,0)</f>
        <v>0</v>
      </c>
      <c r="BF160" s="237">
        <f>IF(N160="snížená",J160,0)</f>
        <v>0</v>
      </c>
      <c r="BG160" s="237">
        <f>IF(N160="zákl. přenesená",J160,0)</f>
        <v>0</v>
      </c>
      <c r="BH160" s="237">
        <f>IF(N160="sníž. přenesená",J160,0)</f>
        <v>0</v>
      </c>
      <c r="BI160" s="237">
        <f>IF(N160="nulová",J160,0)</f>
        <v>0</v>
      </c>
      <c r="BJ160" s="14" t="s">
        <v>36</v>
      </c>
      <c r="BK160" s="237">
        <f>ROUND(I160*H160,2)</f>
        <v>0</v>
      </c>
      <c r="BL160" s="14" t="s">
        <v>155</v>
      </c>
      <c r="BM160" s="236" t="s">
        <v>391</v>
      </c>
    </row>
    <row r="161" s="12" customFormat="1" ht="22.8" customHeight="1">
      <c r="A161" s="12"/>
      <c r="B161" s="208"/>
      <c r="C161" s="209"/>
      <c r="D161" s="210" t="s">
        <v>81</v>
      </c>
      <c r="E161" s="222" t="s">
        <v>233</v>
      </c>
      <c r="F161" s="222" t="s">
        <v>234</v>
      </c>
      <c r="G161" s="209"/>
      <c r="H161" s="209"/>
      <c r="I161" s="212"/>
      <c r="J161" s="223">
        <f>BK161</f>
        <v>0</v>
      </c>
      <c r="K161" s="209"/>
      <c r="L161" s="214"/>
      <c r="M161" s="215"/>
      <c r="N161" s="216"/>
      <c r="O161" s="216"/>
      <c r="P161" s="217">
        <f>P162</f>
        <v>0</v>
      </c>
      <c r="Q161" s="216"/>
      <c r="R161" s="217">
        <f>R162</f>
        <v>0</v>
      </c>
      <c r="S161" s="216"/>
      <c r="T161" s="218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9" t="s">
        <v>36</v>
      </c>
      <c r="AT161" s="220" t="s">
        <v>81</v>
      </c>
      <c r="AU161" s="220" t="s">
        <v>36</v>
      </c>
      <c r="AY161" s="219" t="s">
        <v>148</v>
      </c>
      <c r="BK161" s="221">
        <f>BK162</f>
        <v>0</v>
      </c>
    </row>
    <row r="162" s="2" customFormat="1" ht="14.4" customHeight="1">
      <c r="A162" s="35"/>
      <c r="B162" s="36"/>
      <c r="C162" s="224" t="s">
        <v>250</v>
      </c>
      <c r="D162" s="224" t="s">
        <v>151</v>
      </c>
      <c r="E162" s="225" t="s">
        <v>236</v>
      </c>
      <c r="F162" s="226" t="s">
        <v>237</v>
      </c>
      <c r="G162" s="227" t="s">
        <v>219</v>
      </c>
      <c r="H162" s="228">
        <v>15.791</v>
      </c>
      <c r="I162" s="229"/>
      <c r="J162" s="230">
        <f>ROUND(I162*H162,2)</f>
        <v>0</v>
      </c>
      <c r="K162" s="231"/>
      <c r="L162" s="41"/>
      <c r="M162" s="232" t="s">
        <v>1</v>
      </c>
      <c r="N162" s="233" t="s">
        <v>47</v>
      </c>
      <c r="O162" s="88"/>
      <c r="P162" s="234">
        <f>O162*H162</f>
        <v>0</v>
      </c>
      <c r="Q162" s="234">
        <v>0</v>
      </c>
      <c r="R162" s="234">
        <f>Q162*H162</f>
        <v>0</v>
      </c>
      <c r="S162" s="234">
        <v>0</v>
      </c>
      <c r="T162" s="23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6" t="s">
        <v>155</v>
      </c>
      <c r="AT162" s="236" t="s">
        <v>151</v>
      </c>
      <c r="AU162" s="236" t="s">
        <v>90</v>
      </c>
      <c r="AY162" s="14" t="s">
        <v>148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4" t="s">
        <v>36</v>
      </c>
      <c r="BK162" s="237">
        <f>ROUND(I162*H162,2)</f>
        <v>0</v>
      </c>
      <c r="BL162" s="14" t="s">
        <v>155</v>
      </c>
      <c r="BM162" s="236" t="s">
        <v>392</v>
      </c>
    </row>
    <row r="163" s="12" customFormat="1" ht="25.92" customHeight="1">
      <c r="A163" s="12"/>
      <c r="B163" s="208"/>
      <c r="C163" s="209"/>
      <c r="D163" s="210" t="s">
        <v>81</v>
      </c>
      <c r="E163" s="211" t="s">
        <v>239</v>
      </c>
      <c r="F163" s="211" t="s">
        <v>240</v>
      </c>
      <c r="G163" s="209"/>
      <c r="H163" s="209"/>
      <c r="I163" s="212"/>
      <c r="J163" s="213">
        <f>BK163</f>
        <v>0</v>
      </c>
      <c r="K163" s="209"/>
      <c r="L163" s="214"/>
      <c r="M163" s="215"/>
      <c r="N163" s="216"/>
      <c r="O163" s="216"/>
      <c r="P163" s="217">
        <f>P164+P177+P181+P190+P199</f>
        <v>0</v>
      </c>
      <c r="Q163" s="216"/>
      <c r="R163" s="217">
        <f>R164+R177+R181+R190+R199</f>
        <v>4.3417795100000003</v>
      </c>
      <c r="S163" s="216"/>
      <c r="T163" s="218">
        <f>T164+T177+T181+T190+T199</f>
        <v>0.46622429999999998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9" t="s">
        <v>90</v>
      </c>
      <c r="AT163" s="220" t="s">
        <v>81</v>
      </c>
      <c r="AU163" s="220" t="s">
        <v>82</v>
      </c>
      <c r="AY163" s="219" t="s">
        <v>148</v>
      </c>
      <c r="BK163" s="221">
        <f>BK164+BK177+BK181+BK190+BK199</f>
        <v>0</v>
      </c>
    </row>
    <row r="164" s="12" customFormat="1" ht="22.8" customHeight="1">
      <c r="A164" s="12"/>
      <c r="B164" s="208"/>
      <c r="C164" s="209"/>
      <c r="D164" s="210" t="s">
        <v>81</v>
      </c>
      <c r="E164" s="222" t="s">
        <v>241</v>
      </c>
      <c r="F164" s="222" t="s">
        <v>242</v>
      </c>
      <c r="G164" s="209"/>
      <c r="H164" s="209"/>
      <c r="I164" s="212"/>
      <c r="J164" s="223">
        <f>BK164</f>
        <v>0</v>
      </c>
      <c r="K164" s="209"/>
      <c r="L164" s="214"/>
      <c r="M164" s="215"/>
      <c r="N164" s="216"/>
      <c r="O164" s="216"/>
      <c r="P164" s="217">
        <f>SUM(P165:P176)</f>
        <v>0</v>
      </c>
      <c r="Q164" s="216"/>
      <c r="R164" s="217">
        <f>SUM(R165:R176)</f>
        <v>3.71747571</v>
      </c>
      <c r="S164" s="216"/>
      <c r="T164" s="218">
        <f>SUM(T165:T176)</f>
        <v>0.35851230000000001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9" t="s">
        <v>90</v>
      </c>
      <c r="AT164" s="220" t="s">
        <v>81</v>
      </c>
      <c r="AU164" s="220" t="s">
        <v>36</v>
      </c>
      <c r="AY164" s="219" t="s">
        <v>148</v>
      </c>
      <c r="BK164" s="221">
        <f>SUM(BK165:BK176)</f>
        <v>0</v>
      </c>
    </row>
    <row r="165" s="2" customFormat="1" ht="24.15" customHeight="1">
      <c r="A165" s="35"/>
      <c r="B165" s="36"/>
      <c r="C165" s="224" t="s">
        <v>254</v>
      </c>
      <c r="D165" s="224" t="s">
        <v>151</v>
      </c>
      <c r="E165" s="225" t="s">
        <v>243</v>
      </c>
      <c r="F165" s="226" t="s">
        <v>244</v>
      </c>
      <c r="G165" s="227" t="s">
        <v>164</v>
      </c>
      <c r="H165" s="228">
        <v>4.2000000000000002</v>
      </c>
      <c r="I165" s="229"/>
      <c r="J165" s="230">
        <f>ROUND(I165*H165,2)</f>
        <v>0</v>
      </c>
      <c r="K165" s="231"/>
      <c r="L165" s="41"/>
      <c r="M165" s="232" t="s">
        <v>1</v>
      </c>
      <c r="N165" s="233" t="s">
        <v>47</v>
      </c>
      <c r="O165" s="88"/>
      <c r="P165" s="234">
        <f>O165*H165</f>
        <v>0</v>
      </c>
      <c r="Q165" s="234">
        <v>0.01355</v>
      </c>
      <c r="R165" s="234">
        <f>Q165*H165</f>
        <v>0.056910000000000002</v>
      </c>
      <c r="S165" s="234">
        <v>0</v>
      </c>
      <c r="T165" s="23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6" t="s">
        <v>216</v>
      </c>
      <c r="AT165" s="236" t="s">
        <v>151</v>
      </c>
      <c r="AU165" s="236" t="s">
        <v>90</v>
      </c>
      <c r="AY165" s="14" t="s">
        <v>148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4" t="s">
        <v>36</v>
      </c>
      <c r="BK165" s="237">
        <f>ROUND(I165*H165,2)</f>
        <v>0</v>
      </c>
      <c r="BL165" s="14" t="s">
        <v>216</v>
      </c>
      <c r="BM165" s="236" t="s">
        <v>393</v>
      </c>
    </row>
    <row r="166" s="2" customFormat="1" ht="24.15" customHeight="1">
      <c r="A166" s="35"/>
      <c r="B166" s="36"/>
      <c r="C166" s="224" t="s">
        <v>258</v>
      </c>
      <c r="D166" s="224" t="s">
        <v>151</v>
      </c>
      <c r="E166" s="225" t="s">
        <v>247</v>
      </c>
      <c r="F166" s="226" t="s">
        <v>248</v>
      </c>
      <c r="G166" s="227" t="s">
        <v>164</v>
      </c>
      <c r="H166" s="228">
        <v>4.2000000000000002</v>
      </c>
      <c r="I166" s="229"/>
      <c r="J166" s="230">
        <f>ROUND(I166*H166,2)</f>
        <v>0</v>
      </c>
      <c r="K166" s="231"/>
      <c r="L166" s="41"/>
      <c r="M166" s="232" t="s">
        <v>1</v>
      </c>
      <c r="N166" s="233" t="s">
        <v>47</v>
      </c>
      <c r="O166" s="88"/>
      <c r="P166" s="234">
        <f>O166*H166</f>
        <v>0</v>
      </c>
      <c r="Q166" s="234">
        <v>0</v>
      </c>
      <c r="R166" s="234">
        <f>Q166*H166</f>
        <v>0</v>
      </c>
      <c r="S166" s="234">
        <v>0.017250000000000001</v>
      </c>
      <c r="T166" s="235">
        <f>S166*H166</f>
        <v>0.072450000000000014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6" t="s">
        <v>216</v>
      </c>
      <c r="AT166" s="236" t="s">
        <v>151</v>
      </c>
      <c r="AU166" s="236" t="s">
        <v>90</v>
      </c>
      <c r="AY166" s="14" t="s">
        <v>148</v>
      </c>
      <c r="BE166" s="237">
        <f>IF(N166="základní",J166,0)</f>
        <v>0</v>
      </c>
      <c r="BF166" s="237">
        <f>IF(N166="snížená",J166,0)</f>
        <v>0</v>
      </c>
      <c r="BG166" s="237">
        <f>IF(N166="zákl. přenesená",J166,0)</f>
        <v>0</v>
      </c>
      <c r="BH166" s="237">
        <f>IF(N166="sníž. přenesená",J166,0)</f>
        <v>0</v>
      </c>
      <c r="BI166" s="237">
        <f>IF(N166="nulová",J166,0)</f>
        <v>0</v>
      </c>
      <c r="BJ166" s="14" t="s">
        <v>36</v>
      </c>
      <c r="BK166" s="237">
        <f>ROUND(I166*H166,2)</f>
        <v>0</v>
      </c>
      <c r="BL166" s="14" t="s">
        <v>216</v>
      </c>
      <c r="BM166" s="236" t="s">
        <v>394</v>
      </c>
    </row>
    <row r="167" s="2" customFormat="1" ht="37.8" customHeight="1">
      <c r="A167" s="35"/>
      <c r="B167" s="36"/>
      <c r="C167" s="224" t="s">
        <v>262</v>
      </c>
      <c r="D167" s="224" t="s">
        <v>151</v>
      </c>
      <c r="E167" s="225" t="s">
        <v>251</v>
      </c>
      <c r="F167" s="226" t="s">
        <v>252</v>
      </c>
      <c r="G167" s="227" t="s">
        <v>164</v>
      </c>
      <c r="H167" s="228">
        <v>200.35900000000001</v>
      </c>
      <c r="I167" s="229"/>
      <c r="J167" s="230">
        <f>ROUND(I167*H167,2)</f>
        <v>0</v>
      </c>
      <c r="K167" s="231"/>
      <c r="L167" s="41"/>
      <c r="M167" s="232" t="s">
        <v>1</v>
      </c>
      <c r="N167" s="233" t="s">
        <v>47</v>
      </c>
      <c r="O167" s="88"/>
      <c r="P167" s="234">
        <f>O167*H167</f>
        <v>0</v>
      </c>
      <c r="Q167" s="234">
        <v>0.01661</v>
      </c>
      <c r="R167" s="234">
        <f>Q167*H167</f>
        <v>3.3279629900000001</v>
      </c>
      <c r="S167" s="234">
        <v>0</v>
      </c>
      <c r="T167" s="23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6" t="s">
        <v>216</v>
      </c>
      <c r="AT167" s="236" t="s">
        <v>151</v>
      </c>
      <c r="AU167" s="236" t="s">
        <v>90</v>
      </c>
      <c r="AY167" s="14" t="s">
        <v>148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4" t="s">
        <v>36</v>
      </c>
      <c r="BK167" s="237">
        <f>ROUND(I167*H167,2)</f>
        <v>0</v>
      </c>
      <c r="BL167" s="14" t="s">
        <v>216</v>
      </c>
      <c r="BM167" s="236" t="s">
        <v>395</v>
      </c>
    </row>
    <row r="168" s="2" customFormat="1" ht="14.4" customHeight="1">
      <c r="A168" s="35"/>
      <c r="B168" s="36"/>
      <c r="C168" s="224" t="s">
        <v>267</v>
      </c>
      <c r="D168" s="224" t="s">
        <v>151</v>
      </c>
      <c r="E168" s="225" t="s">
        <v>255</v>
      </c>
      <c r="F168" s="226" t="s">
        <v>256</v>
      </c>
      <c r="G168" s="227" t="s">
        <v>164</v>
      </c>
      <c r="H168" s="228">
        <v>204.559</v>
      </c>
      <c r="I168" s="229"/>
      <c r="J168" s="230">
        <f>ROUND(I168*H168,2)</f>
        <v>0</v>
      </c>
      <c r="K168" s="231"/>
      <c r="L168" s="41"/>
      <c r="M168" s="232" t="s">
        <v>1</v>
      </c>
      <c r="N168" s="233" t="s">
        <v>47</v>
      </c>
      <c r="O168" s="88"/>
      <c r="P168" s="234">
        <f>O168*H168</f>
        <v>0</v>
      </c>
      <c r="Q168" s="234">
        <v>0.00010000000000000001</v>
      </c>
      <c r="R168" s="234">
        <f>Q168*H168</f>
        <v>0.020455899999999999</v>
      </c>
      <c r="S168" s="234">
        <v>0</v>
      </c>
      <c r="T168" s="23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6" t="s">
        <v>216</v>
      </c>
      <c r="AT168" s="236" t="s">
        <v>151</v>
      </c>
      <c r="AU168" s="236" t="s">
        <v>90</v>
      </c>
      <c r="AY168" s="14" t="s">
        <v>148</v>
      </c>
      <c r="BE168" s="237">
        <f>IF(N168="základní",J168,0)</f>
        <v>0</v>
      </c>
      <c r="BF168" s="237">
        <f>IF(N168="snížená",J168,0)</f>
        <v>0</v>
      </c>
      <c r="BG168" s="237">
        <f>IF(N168="zákl. přenesená",J168,0)</f>
        <v>0</v>
      </c>
      <c r="BH168" s="237">
        <f>IF(N168="sníž. přenesená",J168,0)</f>
        <v>0</v>
      </c>
      <c r="BI168" s="237">
        <f>IF(N168="nulová",J168,0)</f>
        <v>0</v>
      </c>
      <c r="BJ168" s="14" t="s">
        <v>36</v>
      </c>
      <c r="BK168" s="237">
        <f>ROUND(I168*H168,2)</f>
        <v>0</v>
      </c>
      <c r="BL168" s="14" t="s">
        <v>216</v>
      </c>
      <c r="BM168" s="236" t="s">
        <v>396</v>
      </c>
    </row>
    <row r="169" s="2" customFormat="1" ht="14.4" customHeight="1">
      <c r="A169" s="35"/>
      <c r="B169" s="36"/>
      <c r="C169" s="224" t="s">
        <v>271</v>
      </c>
      <c r="D169" s="224" t="s">
        <v>151</v>
      </c>
      <c r="E169" s="225" t="s">
        <v>259</v>
      </c>
      <c r="F169" s="226" t="s">
        <v>260</v>
      </c>
      <c r="G169" s="227" t="s">
        <v>164</v>
      </c>
      <c r="H169" s="228">
        <v>231.82900000000001</v>
      </c>
      <c r="I169" s="229"/>
      <c r="J169" s="230">
        <f>ROUND(I169*H169,2)</f>
        <v>0</v>
      </c>
      <c r="K169" s="231"/>
      <c r="L169" s="41"/>
      <c r="M169" s="232" t="s">
        <v>1</v>
      </c>
      <c r="N169" s="233" t="s">
        <v>47</v>
      </c>
      <c r="O169" s="88"/>
      <c r="P169" s="234">
        <f>O169*H169</f>
        <v>0</v>
      </c>
      <c r="Q169" s="234">
        <v>0</v>
      </c>
      <c r="R169" s="234">
        <f>Q169*H169</f>
        <v>0</v>
      </c>
      <c r="S169" s="234">
        <v>0</v>
      </c>
      <c r="T169" s="23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6" t="s">
        <v>216</v>
      </c>
      <c r="AT169" s="236" t="s">
        <v>151</v>
      </c>
      <c r="AU169" s="236" t="s">
        <v>90</v>
      </c>
      <c r="AY169" s="14" t="s">
        <v>148</v>
      </c>
      <c r="BE169" s="237">
        <f>IF(N169="základní",J169,0)</f>
        <v>0</v>
      </c>
      <c r="BF169" s="237">
        <f>IF(N169="snížená",J169,0)</f>
        <v>0</v>
      </c>
      <c r="BG169" s="237">
        <f>IF(N169="zákl. přenesená",J169,0)</f>
        <v>0</v>
      </c>
      <c r="BH169" s="237">
        <f>IF(N169="sníž. přenesená",J169,0)</f>
        <v>0</v>
      </c>
      <c r="BI169" s="237">
        <f>IF(N169="nulová",J169,0)</f>
        <v>0</v>
      </c>
      <c r="BJ169" s="14" t="s">
        <v>36</v>
      </c>
      <c r="BK169" s="237">
        <f>ROUND(I169*H169,2)</f>
        <v>0</v>
      </c>
      <c r="BL169" s="14" t="s">
        <v>216</v>
      </c>
      <c r="BM169" s="236" t="s">
        <v>397</v>
      </c>
    </row>
    <row r="170" s="2" customFormat="1" ht="24.15" customHeight="1">
      <c r="A170" s="35"/>
      <c r="B170" s="36"/>
      <c r="C170" s="238" t="s">
        <v>275</v>
      </c>
      <c r="D170" s="238" t="s">
        <v>157</v>
      </c>
      <c r="E170" s="239" t="s">
        <v>263</v>
      </c>
      <c r="F170" s="240" t="s">
        <v>264</v>
      </c>
      <c r="G170" s="241" t="s">
        <v>164</v>
      </c>
      <c r="H170" s="242">
        <v>255.012</v>
      </c>
      <c r="I170" s="243"/>
      <c r="J170" s="244">
        <f>ROUND(I170*H170,2)</f>
        <v>0</v>
      </c>
      <c r="K170" s="245"/>
      <c r="L170" s="246"/>
      <c r="M170" s="247" t="s">
        <v>1</v>
      </c>
      <c r="N170" s="248" t="s">
        <v>47</v>
      </c>
      <c r="O170" s="88"/>
      <c r="P170" s="234">
        <f>O170*H170</f>
        <v>0</v>
      </c>
      <c r="Q170" s="234">
        <v>0.00011</v>
      </c>
      <c r="R170" s="234">
        <f>Q170*H170</f>
        <v>0.028051320000000001</v>
      </c>
      <c r="S170" s="234">
        <v>0</v>
      </c>
      <c r="T170" s="23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6" t="s">
        <v>265</v>
      </c>
      <c r="AT170" s="236" t="s">
        <v>157</v>
      </c>
      <c r="AU170" s="236" t="s">
        <v>90</v>
      </c>
      <c r="AY170" s="14" t="s">
        <v>148</v>
      </c>
      <c r="BE170" s="237">
        <f>IF(N170="základní",J170,0)</f>
        <v>0</v>
      </c>
      <c r="BF170" s="237">
        <f>IF(N170="snížená",J170,0)</f>
        <v>0</v>
      </c>
      <c r="BG170" s="237">
        <f>IF(N170="zákl. přenesená",J170,0)</f>
        <v>0</v>
      </c>
      <c r="BH170" s="237">
        <f>IF(N170="sníž. přenesená",J170,0)</f>
        <v>0</v>
      </c>
      <c r="BI170" s="237">
        <f>IF(N170="nulová",J170,0)</f>
        <v>0</v>
      </c>
      <c r="BJ170" s="14" t="s">
        <v>36</v>
      </c>
      <c r="BK170" s="237">
        <f>ROUND(I170*H170,2)</f>
        <v>0</v>
      </c>
      <c r="BL170" s="14" t="s">
        <v>216</v>
      </c>
      <c r="BM170" s="236" t="s">
        <v>398</v>
      </c>
    </row>
    <row r="171" s="2" customFormat="1" ht="24.15" customHeight="1">
      <c r="A171" s="35"/>
      <c r="B171" s="36"/>
      <c r="C171" s="224" t="s">
        <v>279</v>
      </c>
      <c r="D171" s="224" t="s">
        <v>151</v>
      </c>
      <c r="E171" s="225" t="s">
        <v>268</v>
      </c>
      <c r="F171" s="226" t="s">
        <v>269</v>
      </c>
      <c r="G171" s="227" t="s">
        <v>164</v>
      </c>
      <c r="H171" s="228">
        <v>27.27</v>
      </c>
      <c r="I171" s="229"/>
      <c r="J171" s="230">
        <f>ROUND(I171*H171,2)</f>
        <v>0</v>
      </c>
      <c r="K171" s="231"/>
      <c r="L171" s="41"/>
      <c r="M171" s="232" t="s">
        <v>1</v>
      </c>
      <c r="N171" s="233" t="s">
        <v>47</v>
      </c>
      <c r="O171" s="88"/>
      <c r="P171" s="234">
        <f>O171*H171</f>
        <v>0</v>
      </c>
      <c r="Q171" s="234">
        <v>0.00125</v>
      </c>
      <c r="R171" s="234">
        <f>Q171*H171</f>
        <v>0.0340875</v>
      </c>
      <c r="S171" s="234">
        <v>0</v>
      </c>
      <c r="T171" s="23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6" t="s">
        <v>216</v>
      </c>
      <c r="AT171" s="236" t="s">
        <v>151</v>
      </c>
      <c r="AU171" s="236" t="s">
        <v>90</v>
      </c>
      <c r="AY171" s="14" t="s">
        <v>148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4" t="s">
        <v>36</v>
      </c>
      <c r="BK171" s="237">
        <f>ROUND(I171*H171,2)</f>
        <v>0</v>
      </c>
      <c r="BL171" s="14" t="s">
        <v>216</v>
      </c>
      <c r="BM171" s="236" t="s">
        <v>399</v>
      </c>
    </row>
    <row r="172" s="2" customFormat="1" ht="24.15" customHeight="1">
      <c r="A172" s="35"/>
      <c r="B172" s="36"/>
      <c r="C172" s="238" t="s">
        <v>283</v>
      </c>
      <c r="D172" s="238" t="s">
        <v>157</v>
      </c>
      <c r="E172" s="239" t="s">
        <v>272</v>
      </c>
      <c r="F172" s="240" t="s">
        <v>273</v>
      </c>
      <c r="G172" s="241" t="s">
        <v>164</v>
      </c>
      <c r="H172" s="242">
        <v>29.106000000000002</v>
      </c>
      <c r="I172" s="243"/>
      <c r="J172" s="244">
        <f>ROUND(I172*H172,2)</f>
        <v>0</v>
      </c>
      <c r="K172" s="245"/>
      <c r="L172" s="246"/>
      <c r="M172" s="247" t="s">
        <v>1</v>
      </c>
      <c r="N172" s="248" t="s">
        <v>47</v>
      </c>
      <c r="O172" s="88"/>
      <c r="P172" s="234">
        <f>O172*H172</f>
        <v>0</v>
      </c>
      <c r="Q172" s="234">
        <v>0.0080000000000000002</v>
      </c>
      <c r="R172" s="234">
        <f>Q172*H172</f>
        <v>0.23284800000000003</v>
      </c>
      <c r="S172" s="234">
        <v>0</v>
      </c>
      <c r="T172" s="23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6" t="s">
        <v>265</v>
      </c>
      <c r="AT172" s="236" t="s">
        <v>157</v>
      </c>
      <c r="AU172" s="236" t="s">
        <v>90</v>
      </c>
      <c r="AY172" s="14" t="s">
        <v>148</v>
      </c>
      <c r="BE172" s="237">
        <f>IF(N172="základní",J172,0)</f>
        <v>0</v>
      </c>
      <c r="BF172" s="237">
        <f>IF(N172="snížená",J172,0)</f>
        <v>0</v>
      </c>
      <c r="BG172" s="237">
        <f>IF(N172="zákl. přenesená",J172,0)</f>
        <v>0</v>
      </c>
      <c r="BH172" s="237">
        <f>IF(N172="sníž. přenesená",J172,0)</f>
        <v>0</v>
      </c>
      <c r="BI172" s="237">
        <f>IF(N172="nulová",J172,0)</f>
        <v>0</v>
      </c>
      <c r="BJ172" s="14" t="s">
        <v>36</v>
      </c>
      <c r="BK172" s="237">
        <f>ROUND(I172*H172,2)</f>
        <v>0</v>
      </c>
      <c r="BL172" s="14" t="s">
        <v>216</v>
      </c>
      <c r="BM172" s="236" t="s">
        <v>400</v>
      </c>
    </row>
    <row r="173" s="2" customFormat="1" ht="24.15" customHeight="1">
      <c r="A173" s="35"/>
      <c r="B173" s="36"/>
      <c r="C173" s="224" t="s">
        <v>265</v>
      </c>
      <c r="D173" s="224" t="s">
        <v>151</v>
      </c>
      <c r="E173" s="225" t="s">
        <v>276</v>
      </c>
      <c r="F173" s="226" t="s">
        <v>277</v>
      </c>
      <c r="G173" s="227" t="s">
        <v>164</v>
      </c>
      <c r="H173" s="228">
        <v>27.27</v>
      </c>
      <c r="I173" s="229"/>
      <c r="J173" s="230">
        <f>ROUND(I173*H173,2)</f>
        <v>0</v>
      </c>
      <c r="K173" s="231"/>
      <c r="L173" s="41"/>
      <c r="M173" s="232" t="s">
        <v>1</v>
      </c>
      <c r="N173" s="233" t="s">
        <v>47</v>
      </c>
      <c r="O173" s="88"/>
      <c r="P173" s="234">
        <f>O173*H173</f>
        <v>0</v>
      </c>
      <c r="Q173" s="234">
        <v>0</v>
      </c>
      <c r="R173" s="234">
        <f>Q173*H173</f>
        <v>0</v>
      </c>
      <c r="S173" s="234">
        <v>0.010489999999999999</v>
      </c>
      <c r="T173" s="235">
        <f>S173*H173</f>
        <v>0.28606229999999999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6" t="s">
        <v>216</v>
      </c>
      <c r="AT173" s="236" t="s">
        <v>151</v>
      </c>
      <c r="AU173" s="236" t="s">
        <v>90</v>
      </c>
      <c r="AY173" s="14" t="s">
        <v>148</v>
      </c>
      <c r="BE173" s="237">
        <f>IF(N173="základní",J173,0)</f>
        <v>0</v>
      </c>
      <c r="BF173" s="237">
        <f>IF(N173="snížená",J173,0)</f>
        <v>0</v>
      </c>
      <c r="BG173" s="237">
        <f>IF(N173="zákl. přenesená",J173,0)</f>
        <v>0</v>
      </c>
      <c r="BH173" s="237">
        <f>IF(N173="sníž. přenesená",J173,0)</f>
        <v>0</v>
      </c>
      <c r="BI173" s="237">
        <f>IF(N173="nulová",J173,0)</f>
        <v>0</v>
      </c>
      <c r="BJ173" s="14" t="s">
        <v>36</v>
      </c>
      <c r="BK173" s="237">
        <f>ROUND(I173*H173,2)</f>
        <v>0</v>
      </c>
      <c r="BL173" s="14" t="s">
        <v>216</v>
      </c>
      <c r="BM173" s="236" t="s">
        <v>401</v>
      </c>
    </row>
    <row r="174" s="2" customFormat="1" ht="14.4" customHeight="1">
      <c r="A174" s="35"/>
      <c r="B174" s="36"/>
      <c r="C174" s="224" t="s">
        <v>293</v>
      </c>
      <c r="D174" s="224" t="s">
        <v>151</v>
      </c>
      <c r="E174" s="225" t="s">
        <v>280</v>
      </c>
      <c r="F174" s="226" t="s">
        <v>281</v>
      </c>
      <c r="G174" s="227" t="s">
        <v>154</v>
      </c>
      <c r="H174" s="228">
        <v>12</v>
      </c>
      <c r="I174" s="229"/>
      <c r="J174" s="230">
        <f>ROUND(I174*H174,2)</f>
        <v>0</v>
      </c>
      <c r="K174" s="231"/>
      <c r="L174" s="41"/>
      <c r="M174" s="232" t="s">
        <v>1</v>
      </c>
      <c r="N174" s="233" t="s">
        <v>47</v>
      </c>
      <c r="O174" s="88"/>
      <c r="P174" s="234">
        <f>O174*H174</f>
        <v>0</v>
      </c>
      <c r="Q174" s="234">
        <v>3.0000000000000001E-05</v>
      </c>
      <c r="R174" s="234">
        <f>Q174*H174</f>
        <v>0.00036000000000000002</v>
      </c>
      <c r="S174" s="234">
        <v>0</v>
      </c>
      <c r="T174" s="23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6" t="s">
        <v>216</v>
      </c>
      <c r="AT174" s="236" t="s">
        <v>151</v>
      </c>
      <c r="AU174" s="236" t="s">
        <v>90</v>
      </c>
      <c r="AY174" s="14" t="s">
        <v>148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4" t="s">
        <v>36</v>
      </c>
      <c r="BK174" s="237">
        <f>ROUND(I174*H174,2)</f>
        <v>0</v>
      </c>
      <c r="BL174" s="14" t="s">
        <v>216</v>
      </c>
      <c r="BM174" s="236" t="s">
        <v>402</v>
      </c>
    </row>
    <row r="175" s="2" customFormat="1" ht="14.4" customHeight="1">
      <c r="A175" s="35"/>
      <c r="B175" s="36"/>
      <c r="C175" s="238" t="s">
        <v>298</v>
      </c>
      <c r="D175" s="238" t="s">
        <v>157</v>
      </c>
      <c r="E175" s="239" t="s">
        <v>284</v>
      </c>
      <c r="F175" s="240" t="s">
        <v>285</v>
      </c>
      <c r="G175" s="241" t="s">
        <v>154</v>
      </c>
      <c r="H175" s="242">
        <v>12</v>
      </c>
      <c r="I175" s="243"/>
      <c r="J175" s="244">
        <f>ROUND(I175*H175,2)</f>
        <v>0</v>
      </c>
      <c r="K175" s="245"/>
      <c r="L175" s="246"/>
      <c r="M175" s="247" t="s">
        <v>1</v>
      </c>
      <c r="N175" s="248" t="s">
        <v>47</v>
      </c>
      <c r="O175" s="88"/>
      <c r="P175" s="234">
        <f>O175*H175</f>
        <v>0</v>
      </c>
      <c r="Q175" s="234">
        <v>0.0014</v>
      </c>
      <c r="R175" s="234">
        <f>Q175*H175</f>
        <v>0.016799999999999999</v>
      </c>
      <c r="S175" s="234">
        <v>0</v>
      </c>
      <c r="T175" s="23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6" t="s">
        <v>265</v>
      </c>
      <c r="AT175" s="236" t="s">
        <v>157</v>
      </c>
      <c r="AU175" s="236" t="s">
        <v>90</v>
      </c>
      <c r="AY175" s="14" t="s">
        <v>148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4" t="s">
        <v>36</v>
      </c>
      <c r="BK175" s="237">
        <f>ROUND(I175*H175,2)</f>
        <v>0</v>
      </c>
      <c r="BL175" s="14" t="s">
        <v>216</v>
      </c>
      <c r="BM175" s="236" t="s">
        <v>403</v>
      </c>
    </row>
    <row r="176" s="2" customFormat="1" ht="24.15" customHeight="1">
      <c r="A176" s="35"/>
      <c r="B176" s="36"/>
      <c r="C176" s="224" t="s">
        <v>302</v>
      </c>
      <c r="D176" s="224" t="s">
        <v>151</v>
      </c>
      <c r="E176" s="225" t="s">
        <v>287</v>
      </c>
      <c r="F176" s="226" t="s">
        <v>288</v>
      </c>
      <c r="G176" s="227" t="s">
        <v>289</v>
      </c>
      <c r="H176" s="249"/>
      <c r="I176" s="229"/>
      <c r="J176" s="230">
        <f>ROUND(I176*H176,2)</f>
        <v>0</v>
      </c>
      <c r="K176" s="231"/>
      <c r="L176" s="41"/>
      <c r="M176" s="232" t="s">
        <v>1</v>
      </c>
      <c r="N176" s="233" t="s">
        <v>47</v>
      </c>
      <c r="O176" s="88"/>
      <c r="P176" s="234">
        <f>O176*H176</f>
        <v>0</v>
      </c>
      <c r="Q176" s="234">
        <v>0</v>
      </c>
      <c r="R176" s="234">
        <f>Q176*H176</f>
        <v>0</v>
      </c>
      <c r="S176" s="234">
        <v>0</v>
      </c>
      <c r="T176" s="23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6" t="s">
        <v>216</v>
      </c>
      <c r="AT176" s="236" t="s">
        <v>151</v>
      </c>
      <c r="AU176" s="236" t="s">
        <v>90</v>
      </c>
      <c r="AY176" s="14" t="s">
        <v>148</v>
      </c>
      <c r="BE176" s="237">
        <f>IF(N176="základní",J176,0)</f>
        <v>0</v>
      </c>
      <c r="BF176" s="237">
        <f>IF(N176="snížená",J176,0)</f>
        <v>0</v>
      </c>
      <c r="BG176" s="237">
        <f>IF(N176="zákl. přenesená",J176,0)</f>
        <v>0</v>
      </c>
      <c r="BH176" s="237">
        <f>IF(N176="sníž. přenesená",J176,0)</f>
        <v>0</v>
      </c>
      <c r="BI176" s="237">
        <f>IF(N176="nulová",J176,0)</f>
        <v>0</v>
      </c>
      <c r="BJ176" s="14" t="s">
        <v>36</v>
      </c>
      <c r="BK176" s="237">
        <f>ROUND(I176*H176,2)</f>
        <v>0</v>
      </c>
      <c r="BL176" s="14" t="s">
        <v>216</v>
      </c>
      <c r="BM176" s="236" t="s">
        <v>404</v>
      </c>
    </row>
    <row r="177" s="12" customFormat="1" ht="22.8" customHeight="1">
      <c r="A177" s="12"/>
      <c r="B177" s="208"/>
      <c r="C177" s="209"/>
      <c r="D177" s="210" t="s">
        <v>81</v>
      </c>
      <c r="E177" s="222" t="s">
        <v>291</v>
      </c>
      <c r="F177" s="222" t="s">
        <v>292</v>
      </c>
      <c r="G177" s="209"/>
      <c r="H177" s="209"/>
      <c r="I177" s="212"/>
      <c r="J177" s="223">
        <f>BK177</f>
        <v>0</v>
      </c>
      <c r="K177" s="209"/>
      <c r="L177" s="214"/>
      <c r="M177" s="215"/>
      <c r="N177" s="216"/>
      <c r="O177" s="216"/>
      <c r="P177" s="217">
        <f>SUM(P178:P180)</f>
        <v>0</v>
      </c>
      <c r="Q177" s="216"/>
      <c r="R177" s="217">
        <f>SUM(R178:R180)</f>
        <v>0.15787399999999999</v>
      </c>
      <c r="S177" s="216"/>
      <c r="T177" s="218">
        <f>SUM(T178:T180)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9" t="s">
        <v>90</v>
      </c>
      <c r="AT177" s="220" t="s">
        <v>81</v>
      </c>
      <c r="AU177" s="220" t="s">
        <v>36</v>
      </c>
      <c r="AY177" s="219" t="s">
        <v>148</v>
      </c>
      <c r="BK177" s="221">
        <f>SUM(BK178:BK180)</f>
        <v>0</v>
      </c>
    </row>
    <row r="178" s="2" customFormat="1" ht="24.15" customHeight="1">
      <c r="A178" s="35"/>
      <c r="B178" s="36"/>
      <c r="C178" s="224" t="s">
        <v>308</v>
      </c>
      <c r="D178" s="224" t="s">
        <v>151</v>
      </c>
      <c r="E178" s="225" t="s">
        <v>294</v>
      </c>
      <c r="F178" s="226" t="s">
        <v>295</v>
      </c>
      <c r="G178" s="227" t="s">
        <v>296</v>
      </c>
      <c r="H178" s="228">
        <v>137.47999999999999</v>
      </c>
      <c r="I178" s="229"/>
      <c r="J178" s="230">
        <f>ROUND(I178*H178,2)</f>
        <v>0</v>
      </c>
      <c r="K178" s="231"/>
      <c r="L178" s="41"/>
      <c r="M178" s="232" t="s">
        <v>1</v>
      </c>
      <c r="N178" s="233" t="s">
        <v>47</v>
      </c>
      <c r="O178" s="88"/>
      <c r="P178" s="234">
        <f>O178*H178</f>
        <v>0</v>
      </c>
      <c r="Q178" s="234">
        <v>5.0000000000000002E-05</v>
      </c>
      <c r="R178" s="234">
        <f>Q178*H178</f>
        <v>0.0068739999999999999</v>
      </c>
      <c r="S178" s="234">
        <v>0</v>
      </c>
      <c r="T178" s="23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6" t="s">
        <v>216</v>
      </c>
      <c r="AT178" s="236" t="s">
        <v>151</v>
      </c>
      <c r="AU178" s="236" t="s">
        <v>90</v>
      </c>
      <c r="AY178" s="14" t="s">
        <v>148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4" t="s">
        <v>36</v>
      </c>
      <c r="BK178" s="237">
        <f>ROUND(I178*H178,2)</f>
        <v>0</v>
      </c>
      <c r="BL178" s="14" t="s">
        <v>216</v>
      </c>
      <c r="BM178" s="236" t="s">
        <v>405</v>
      </c>
    </row>
    <row r="179" s="2" customFormat="1" ht="14.4" customHeight="1">
      <c r="A179" s="35"/>
      <c r="B179" s="36"/>
      <c r="C179" s="238" t="s">
        <v>312</v>
      </c>
      <c r="D179" s="238" t="s">
        <v>157</v>
      </c>
      <c r="E179" s="239" t="s">
        <v>299</v>
      </c>
      <c r="F179" s="240" t="s">
        <v>300</v>
      </c>
      <c r="G179" s="241" t="s">
        <v>219</v>
      </c>
      <c r="H179" s="242">
        <v>0.151</v>
      </c>
      <c r="I179" s="243"/>
      <c r="J179" s="244">
        <f>ROUND(I179*H179,2)</f>
        <v>0</v>
      </c>
      <c r="K179" s="245"/>
      <c r="L179" s="246"/>
      <c r="M179" s="247" t="s">
        <v>1</v>
      </c>
      <c r="N179" s="248" t="s">
        <v>47</v>
      </c>
      <c r="O179" s="88"/>
      <c r="P179" s="234">
        <f>O179*H179</f>
        <v>0</v>
      </c>
      <c r="Q179" s="234">
        <v>1</v>
      </c>
      <c r="R179" s="234">
        <f>Q179*H179</f>
        <v>0.151</v>
      </c>
      <c r="S179" s="234">
        <v>0</v>
      </c>
      <c r="T179" s="23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6" t="s">
        <v>265</v>
      </c>
      <c r="AT179" s="236" t="s">
        <v>157</v>
      </c>
      <c r="AU179" s="236" t="s">
        <v>90</v>
      </c>
      <c r="AY179" s="14" t="s">
        <v>148</v>
      </c>
      <c r="BE179" s="237">
        <f>IF(N179="základní",J179,0)</f>
        <v>0</v>
      </c>
      <c r="BF179" s="237">
        <f>IF(N179="snížená",J179,0)</f>
        <v>0</v>
      </c>
      <c r="BG179" s="237">
        <f>IF(N179="zákl. přenesená",J179,0)</f>
        <v>0</v>
      </c>
      <c r="BH179" s="237">
        <f>IF(N179="sníž. přenesená",J179,0)</f>
        <v>0</v>
      </c>
      <c r="BI179" s="237">
        <f>IF(N179="nulová",J179,0)</f>
        <v>0</v>
      </c>
      <c r="BJ179" s="14" t="s">
        <v>36</v>
      </c>
      <c r="BK179" s="237">
        <f>ROUND(I179*H179,2)</f>
        <v>0</v>
      </c>
      <c r="BL179" s="14" t="s">
        <v>216</v>
      </c>
      <c r="BM179" s="236" t="s">
        <v>406</v>
      </c>
    </row>
    <row r="180" s="2" customFormat="1" ht="24.15" customHeight="1">
      <c r="A180" s="35"/>
      <c r="B180" s="36"/>
      <c r="C180" s="224" t="s">
        <v>316</v>
      </c>
      <c r="D180" s="224" t="s">
        <v>151</v>
      </c>
      <c r="E180" s="225" t="s">
        <v>303</v>
      </c>
      <c r="F180" s="226" t="s">
        <v>304</v>
      </c>
      <c r="G180" s="227" t="s">
        <v>289</v>
      </c>
      <c r="H180" s="249"/>
      <c r="I180" s="229"/>
      <c r="J180" s="230">
        <f>ROUND(I180*H180,2)</f>
        <v>0</v>
      </c>
      <c r="K180" s="231"/>
      <c r="L180" s="41"/>
      <c r="M180" s="232" t="s">
        <v>1</v>
      </c>
      <c r="N180" s="233" t="s">
        <v>47</v>
      </c>
      <c r="O180" s="88"/>
      <c r="P180" s="234">
        <f>O180*H180</f>
        <v>0</v>
      </c>
      <c r="Q180" s="234">
        <v>0</v>
      </c>
      <c r="R180" s="234">
        <f>Q180*H180</f>
        <v>0</v>
      </c>
      <c r="S180" s="234">
        <v>0</v>
      </c>
      <c r="T180" s="23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6" t="s">
        <v>216</v>
      </c>
      <c r="AT180" s="236" t="s">
        <v>151</v>
      </c>
      <c r="AU180" s="236" t="s">
        <v>90</v>
      </c>
      <c r="AY180" s="14" t="s">
        <v>148</v>
      </c>
      <c r="BE180" s="237">
        <f>IF(N180="základní",J180,0)</f>
        <v>0</v>
      </c>
      <c r="BF180" s="237">
        <f>IF(N180="snížená",J180,0)</f>
        <v>0</v>
      </c>
      <c r="BG180" s="237">
        <f>IF(N180="zákl. přenesená",J180,0)</f>
        <v>0</v>
      </c>
      <c r="BH180" s="237">
        <f>IF(N180="sníž. přenesená",J180,0)</f>
        <v>0</v>
      </c>
      <c r="BI180" s="237">
        <f>IF(N180="nulová",J180,0)</f>
        <v>0</v>
      </c>
      <c r="BJ180" s="14" t="s">
        <v>36</v>
      </c>
      <c r="BK180" s="237">
        <f>ROUND(I180*H180,2)</f>
        <v>0</v>
      </c>
      <c r="BL180" s="14" t="s">
        <v>216</v>
      </c>
      <c r="BM180" s="236" t="s">
        <v>407</v>
      </c>
    </row>
    <row r="181" s="12" customFormat="1" ht="22.8" customHeight="1">
      <c r="A181" s="12"/>
      <c r="B181" s="208"/>
      <c r="C181" s="209"/>
      <c r="D181" s="210" t="s">
        <v>81</v>
      </c>
      <c r="E181" s="222" t="s">
        <v>408</v>
      </c>
      <c r="F181" s="222" t="s">
        <v>409</v>
      </c>
      <c r="G181" s="209"/>
      <c r="H181" s="209"/>
      <c r="I181" s="212"/>
      <c r="J181" s="223">
        <f>BK181</f>
        <v>0</v>
      </c>
      <c r="K181" s="209"/>
      <c r="L181" s="214"/>
      <c r="M181" s="215"/>
      <c r="N181" s="216"/>
      <c r="O181" s="216"/>
      <c r="P181" s="217">
        <f>SUM(P182:P189)</f>
        <v>0</v>
      </c>
      <c r="Q181" s="216"/>
      <c r="R181" s="217">
        <f>SUM(R182:R189)</f>
        <v>0.086684399999999995</v>
      </c>
      <c r="S181" s="216"/>
      <c r="T181" s="218">
        <f>SUM(T182:T189)</f>
        <v>0.10771199999999999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9" t="s">
        <v>90</v>
      </c>
      <c r="AT181" s="220" t="s">
        <v>81</v>
      </c>
      <c r="AU181" s="220" t="s">
        <v>36</v>
      </c>
      <c r="AY181" s="219" t="s">
        <v>148</v>
      </c>
      <c r="BK181" s="221">
        <f>SUM(BK182:BK189)</f>
        <v>0</v>
      </c>
    </row>
    <row r="182" s="2" customFormat="1" ht="14.4" customHeight="1">
      <c r="A182" s="35"/>
      <c r="B182" s="36"/>
      <c r="C182" s="224" t="s">
        <v>320</v>
      </c>
      <c r="D182" s="224" t="s">
        <v>151</v>
      </c>
      <c r="E182" s="225" t="s">
        <v>410</v>
      </c>
      <c r="F182" s="226" t="s">
        <v>411</v>
      </c>
      <c r="G182" s="227" t="s">
        <v>164</v>
      </c>
      <c r="H182" s="228">
        <v>3.96</v>
      </c>
      <c r="I182" s="229"/>
      <c r="J182" s="230">
        <f>ROUND(I182*H182,2)</f>
        <v>0</v>
      </c>
      <c r="K182" s="231"/>
      <c r="L182" s="41"/>
      <c r="M182" s="232" t="s">
        <v>1</v>
      </c>
      <c r="N182" s="233" t="s">
        <v>47</v>
      </c>
      <c r="O182" s="88"/>
      <c r="P182" s="234">
        <f>O182*H182</f>
        <v>0</v>
      </c>
      <c r="Q182" s="234">
        <v>0.00029999999999999997</v>
      </c>
      <c r="R182" s="234">
        <f>Q182*H182</f>
        <v>0.0011879999999999998</v>
      </c>
      <c r="S182" s="234">
        <v>0</v>
      </c>
      <c r="T182" s="23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6" t="s">
        <v>216</v>
      </c>
      <c r="AT182" s="236" t="s">
        <v>151</v>
      </c>
      <c r="AU182" s="236" t="s">
        <v>90</v>
      </c>
      <c r="AY182" s="14" t="s">
        <v>148</v>
      </c>
      <c r="BE182" s="237">
        <f>IF(N182="základní",J182,0)</f>
        <v>0</v>
      </c>
      <c r="BF182" s="237">
        <f>IF(N182="snížená",J182,0)</f>
        <v>0</v>
      </c>
      <c r="BG182" s="237">
        <f>IF(N182="zákl. přenesená",J182,0)</f>
        <v>0</v>
      </c>
      <c r="BH182" s="237">
        <f>IF(N182="sníž. přenesená",J182,0)</f>
        <v>0</v>
      </c>
      <c r="BI182" s="237">
        <f>IF(N182="nulová",J182,0)</f>
        <v>0</v>
      </c>
      <c r="BJ182" s="14" t="s">
        <v>36</v>
      </c>
      <c r="BK182" s="237">
        <f>ROUND(I182*H182,2)</f>
        <v>0</v>
      </c>
      <c r="BL182" s="14" t="s">
        <v>216</v>
      </c>
      <c r="BM182" s="236" t="s">
        <v>412</v>
      </c>
    </row>
    <row r="183" s="2" customFormat="1" ht="24.15" customHeight="1">
      <c r="A183" s="35"/>
      <c r="B183" s="36"/>
      <c r="C183" s="224" t="s">
        <v>324</v>
      </c>
      <c r="D183" s="224" t="s">
        <v>151</v>
      </c>
      <c r="E183" s="225" t="s">
        <v>413</v>
      </c>
      <c r="F183" s="226" t="s">
        <v>414</v>
      </c>
      <c r="G183" s="227" t="s">
        <v>164</v>
      </c>
      <c r="H183" s="228">
        <v>3.96</v>
      </c>
      <c r="I183" s="229"/>
      <c r="J183" s="230">
        <f>ROUND(I183*H183,2)</f>
        <v>0</v>
      </c>
      <c r="K183" s="231"/>
      <c r="L183" s="41"/>
      <c r="M183" s="232" t="s">
        <v>1</v>
      </c>
      <c r="N183" s="233" t="s">
        <v>47</v>
      </c>
      <c r="O183" s="88"/>
      <c r="P183" s="234">
        <f>O183*H183</f>
        <v>0</v>
      </c>
      <c r="Q183" s="234">
        <v>0.0015</v>
      </c>
      <c r="R183" s="234">
        <f>Q183*H183</f>
        <v>0.00594</v>
      </c>
      <c r="S183" s="234">
        <v>0</v>
      </c>
      <c r="T183" s="23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6" t="s">
        <v>216</v>
      </c>
      <c r="AT183" s="236" t="s">
        <v>151</v>
      </c>
      <c r="AU183" s="236" t="s">
        <v>90</v>
      </c>
      <c r="AY183" s="14" t="s">
        <v>148</v>
      </c>
      <c r="BE183" s="237">
        <f>IF(N183="základní",J183,0)</f>
        <v>0</v>
      </c>
      <c r="BF183" s="237">
        <f>IF(N183="snížená",J183,0)</f>
        <v>0</v>
      </c>
      <c r="BG183" s="237">
        <f>IF(N183="zákl. přenesená",J183,0)</f>
        <v>0</v>
      </c>
      <c r="BH183" s="237">
        <f>IF(N183="sníž. přenesená",J183,0)</f>
        <v>0</v>
      </c>
      <c r="BI183" s="237">
        <f>IF(N183="nulová",J183,0)</f>
        <v>0</v>
      </c>
      <c r="BJ183" s="14" t="s">
        <v>36</v>
      </c>
      <c r="BK183" s="237">
        <f>ROUND(I183*H183,2)</f>
        <v>0</v>
      </c>
      <c r="BL183" s="14" t="s">
        <v>216</v>
      </c>
      <c r="BM183" s="236" t="s">
        <v>415</v>
      </c>
    </row>
    <row r="184" s="2" customFormat="1" ht="24.15" customHeight="1">
      <c r="A184" s="35"/>
      <c r="B184" s="36"/>
      <c r="C184" s="224" t="s">
        <v>328</v>
      </c>
      <c r="D184" s="224" t="s">
        <v>151</v>
      </c>
      <c r="E184" s="225" t="s">
        <v>416</v>
      </c>
      <c r="F184" s="226" t="s">
        <v>417</v>
      </c>
      <c r="G184" s="227" t="s">
        <v>164</v>
      </c>
      <c r="H184" s="228">
        <v>3.96</v>
      </c>
      <c r="I184" s="229"/>
      <c r="J184" s="230">
        <f>ROUND(I184*H184,2)</f>
        <v>0</v>
      </c>
      <c r="K184" s="231"/>
      <c r="L184" s="41"/>
      <c r="M184" s="232" t="s">
        <v>1</v>
      </c>
      <c r="N184" s="233" t="s">
        <v>47</v>
      </c>
      <c r="O184" s="88"/>
      <c r="P184" s="234">
        <f>O184*H184</f>
        <v>0</v>
      </c>
      <c r="Q184" s="234">
        <v>0</v>
      </c>
      <c r="R184" s="234">
        <f>Q184*H184</f>
        <v>0</v>
      </c>
      <c r="S184" s="234">
        <v>0.027199999999999998</v>
      </c>
      <c r="T184" s="235">
        <f>S184*H184</f>
        <v>0.10771199999999999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6" t="s">
        <v>155</v>
      </c>
      <c r="AT184" s="236" t="s">
        <v>151</v>
      </c>
      <c r="AU184" s="236" t="s">
        <v>90</v>
      </c>
      <c r="AY184" s="14" t="s">
        <v>148</v>
      </c>
      <c r="BE184" s="237">
        <f>IF(N184="základní",J184,0)</f>
        <v>0</v>
      </c>
      <c r="BF184" s="237">
        <f>IF(N184="snížená",J184,0)</f>
        <v>0</v>
      </c>
      <c r="BG184" s="237">
        <f>IF(N184="zákl. přenesená",J184,0)</f>
        <v>0</v>
      </c>
      <c r="BH184" s="237">
        <f>IF(N184="sníž. přenesená",J184,0)</f>
        <v>0</v>
      </c>
      <c r="BI184" s="237">
        <f>IF(N184="nulová",J184,0)</f>
        <v>0</v>
      </c>
      <c r="BJ184" s="14" t="s">
        <v>36</v>
      </c>
      <c r="BK184" s="237">
        <f>ROUND(I184*H184,2)</f>
        <v>0</v>
      </c>
      <c r="BL184" s="14" t="s">
        <v>155</v>
      </c>
      <c r="BM184" s="236" t="s">
        <v>418</v>
      </c>
    </row>
    <row r="185" s="2" customFormat="1" ht="24.15" customHeight="1">
      <c r="A185" s="35"/>
      <c r="B185" s="36"/>
      <c r="C185" s="224" t="s">
        <v>332</v>
      </c>
      <c r="D185" s="224" t="s">
        <v>151</v>
      </c>
      <c r="E185" s="225" t="s">
        <v>419</v>
      </c>
      <c r="F185" s="226" t="s">
        <v>420</v>
      </c>
      <c r="G185" s="227" t="s">
        <v>164</v>
      </c>
      <c r="H185" s="228">
        <v>3.96</v>
      </c>
      <c r="I185" s="229"/>
      <c r="J185" s="230">
        <f>ROUND(I185*H185,2)</f>
        <v>0</v>
      </c>
      <c r="K185" s="231"/>
      <c r="L185" s="41"/>
      <c r="M185" s="232" t="s">
        <v>1</v>
      </c>
      <c r="N185" s="233" t="s">
        <v>47</v>
      </c>
      <c r="O185" s="88"/>
      <c r="P185" s="234">
        <f>O185*H185</f>
        <v>0</v>
      </c>
      <c r="Q185" s="234">
        <v>0.0053</v>
      </c>
      <c r="R185" s="234">
        <f>Q185*H185</f>
        <v>0.020988</v>
      </c>
      <c r="S185" s="234">
        <v>0</v>
      </c>
      <c r="T185" s="23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6" t="s">
        <v>216</v>
      </c>
      <c r="AT185" s="236" t="s">
        <v>151</v>
      </c>
      <c r="AU185" s="236" t="s">
        <v>90</v>
      </c>
      <c r="AY185" s="14" t="s">
        <v>148</v>
      </c>
      <c r="BE185" s="237">
        <f>IF(N185="základní",J185,0)</f>
        <v>0</v>
      </c>
      <c r="BF185" s="237">
        <f>IF(N185="snížená",J185,0)</f>
        <v>0</v>
      </c>
      <c r="BG185" s="237">
        <f>IF(N185="zákl. přenesená",J185,0)</f>
        <v>0</v>
      </c>
      <c r="BH185" s="237">
        <f>IF(N185="sníž. přenesená",J185,0)</f>
        <v>0</v>
      </c>
      <c r="BI185" s="237">
        <f>IF(N185="nulová",J185,0)</f>
        <v>0</v>
      </c>
      <c r="BJ185" s="14" t="s">
        <v>36</v>
      </c>
      <c r="BK185" s="237">
        <f>ROUND(I185*H185,2)</f>
        <v>0</v>
      </c>
      <c r="BL185" s="14" t="s">
        <v>216</v>
      </c>
      <c r="BM185" s="236" t="s">
        <v>421</v>
      </c>
    </row>
    <row r="186" s="2" customFormat="1" ht="14.4" customHeight="1">
      <c r="A186" s="35"/>
      <c r="B186" s="36"/>
      <c r="C186" s="238" t="s">
        <v>336</v>
      </c>
      <c r="D186" s="238" t="s">
        <v>157</v>
      </c>
      <c r="E186" s="239" t="s">
        <v>422</v>
      </c>
      <c r="F186" s="240" t="s">
        <v>423</v>
      </c>
      <c r="G186" s="241" t="s">
        <v>164</v>
      </c>
      <c r="H186" s="242">
        <v>4.3559999999999999</v>
      </c>
      <c r="I186" s="243"/>
      <c r="J186" s="244">
        <f>ROUND(I186*H186,2)</f>
        <v>0</v>
      </c>
      <c r="K186" s="245"/>
      <c r="L186" s="246"/>
      <c r="M186" s="247" t="s">
        <v>1</v>
      </c>
      <c r="N186" s="248" t="s">
        <v>47</v>
      </c>
      <c r="O186" s="88"/>
      <c r="P186" s="234">
        <f>O186*H186</f>
        <v>0</v>
      </c>
      <c r="Q186" s="234">
        <v>0.0126</v>
      </c>
      <c r="R186" s="234">
        <f>Q186*H186</f>
        <v>0.0548856</v>
      </c>
      <c r="S186" s="234">
        <v>0</v>
      </c>
      <c r="T186" s="23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6" t="s">
        <v>265</v>
      </c>
      <c r="AT186" s="236" t="s">
        <v>157</v>
      </c>
      <c r="AU186" s="236" t="s">
        <v>90</v>
      </c>
      <c r="AY186" s="14" t="s">
        <v>148</v>
      </c>
      <c r="BE186" s="237">
        <f>IF(N186="základní",J186,0)</f>
        <v>0</v>
      </c>
      <c r="BF186" s="237">
        <f>IF(N186="snížená",J186,0)</f>
        <v>0</v>
      </c>
      <c r="BG186" s="237">
        <f>IF(N186="zákl. přenesená",J186,0)</f>
        <v>0</v>
      </c>
      <c r="BH186" s="237">
        <f>IF(N186="sníž. přenesená",J186,0)</f>
        <v>0</v>
      </c>
      <c r="BI186" s="237">
        <f>IF(N186="nulová",J186,0)</f>
        <v>0</v>
      </c>
      <c r="BJ186" s="14" t="s">
        <v>36</v>
      </c>
      <c r="BK186" s="237">
        <f>ROUND(I186*H186,2)</f>
        <v>0</v>
      </c>
      <c r="BL186" s="14" t="s">
        <v>216</v>
      </c>
      <c r="BM186" s="236" t="s">
        <v>424</v>
      </c>
    </row>
    <row r="187" s="2" customFormat="1" ht="24.15" customHeight="1">
      <c r="A187" s="35"/>
      <c r="B187" s="36"/>
      <c r="C187" s="224" t="s">
        <v>342</v>
      </c>
      <c r="D187" s="224" t="s">
        <v>151</v>
      </c>
      <c r="E187" s="225" t="s">
        <v>425</v>
      </c>
      <c r="F187" s="226" t="s">
        <v>426</v>
      </c>
      <c r="G187" s="227" t="s">
        <v>164</v>
      </c>
      <c r="H187" s="228">
        <v>3.96</v>
      </c>
      <c r="I187" s="229"/>
      <c r="J187" s="230">
        <f>ROUND(I187*H187,2)</f>
        <v>0</v>
      </c>
      <c r="K187" s="231"/>
      <c r="L187" s="41"/>
      <c r="M187" s="232" t="s">
        <v>1</v>
      </c>
      <c r="N187" s="233" t="s">
        <v>47</v>
      </c>
      <c r="O187" s="88"/>
      <c r="P187" s="234">
        <f>O187*H187</f>
        <v>0</v>
      </c>
      <c r="Q187" s="234">
        <v>0</v>
      </c>
      <c r="R187" s="234">
        <f>Q187*H187</f>
        <v>0</v>
      </c>
      <c r="S187" s="234">
        <v>0</v>
      </c>
      <c r="T187" s="23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6" t="s">
        <v>216</v>
      </c>
      <c r="AT187" s="236" t="s">
        <v>151</v>
      </c>
      <c r="AU187" s="236" t="s">
        <v>90</v>
      </c>
      <c r="AY187" s="14" t="s">
        <v>148</v>
      </c>
      <c r="BE187" s="237">
        <f>IF(N187="základní",J187,0)</f>
        <v>0</v>
      </c>
      <c r="BF187" s="237">
        <f>IF(N187="snížená",J187,0)</f>
        <v>0</v>
      </c>
      <c r="BG187" s="237">
        <f>IF(N187="zákl. přenesená",J187,0)</f>
        <v>0</v>
      </c>
      <c r="BH187" s="237">
        <f>IF(N187="sníž. přenesená",J187,0)</f>
        <v>0</v>
      </c>
      <c r="BI187" s="237">
        <f>IF(N187="nulová",J187,0)</f>
        <v>0</v>
      </c>
      <c r="BJ187" s="14" t="s">
        <v>36</v>
      </c>
      <c r="BK187" s="237">
        <f>ROUND(I187*H187,2)</f>
        <v>0</v>
      </c>
      <c r="BL187" s="14" t="s">
        <v>216</v>
      </c>
      <c r="BM187" s="236" t="s">
        <v>427</v>
      </c>
    </row>
    <row r="188" s="2" customFormat="1" ht="24.15" customHeight="1">
      <c r="A188" s="35"/>
      <c r="B188" s="36"/>
      <c r="C188" s="224" t="s">
        <v>346</v>
      </c>
      <c r="D188" s="224" t="s">
        <v>151</v>
      </c>
      <c r="E188" s="225" t="s">
        <v>428</v>
      </c>
      <c r="F188" s="226" t="s">
        <v>429</v>
      </c>
      <c r="G188" s="227" t="s">
        <v>164</v>
      </c>
      <c r="H188" s="228">
        <v>3.96</v>
      </c>
      <c r="I188" s="229"/>
      <c r="J188" s="230">
        <f>ROUND(I188*H188,2)</f>
        <v>0</v>
      </c>
      <c r="K188" s="231"/>
      <c r="L188" s="41"/>
      <c r="M188" s="232" t="s">
        <v>1</v>
      </c>
      <c r="N188" s="233" t="s">
        <v>47</v>
      </c>
      <c r="O188" s="88"/>
      <c r="P188" s="234">
        <f>O188*H188</f>
        <v>0</v>
      </c>
      <c r="Q188" s="234">
        <v>0.00093000000000000005</v>
      </c>
      <c r="R188" s="234">
        <f>Q188*H188</f>
        <v>0.0036828000000000004</v>
      </c>
      <c r="S188" s="234">
        <v>0</v>
      </c>
      <c r="T188" s="23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6" t="s">
        <v>216</v>
      </c>
      <c r="AT188" s="236" t="s">
        <v>151</v>
      </c>
      <c r="AU188" s="236" t="s">
        <v>90</v>
      </c>
      <c r="AY188" s="14" t="s">
        <v>148</v>
      </c>
      <c r="BE188" s="237">
        <f>IF(N188="základní",J188,0)</f>
        <v>0</v>
      </c>
      <c r="BF188" s="237">
        <f>IF(N188="snížená",J188,0)</f>
        <v>0</v>
      </c>
      <c r="BG188" s="237">
        <f>IF(N188="zákl. přenesená",J188,0)</f>
        <v>0</v>
      </c>
      <c r="BH188" s="237">
        <f>IF(N188="sníž. přenesená",J188,0)</f>
        <v>0</v>
      </c>
      <c r="BI188" s="237">
        <f>IF(N188="nulová",J188,0)</f>
        <v>0</v>
      </c>
      <c r="BJ188" s="14" t="s">
        <v>36</v>
      </c>
      <c r="BK188" s="237">
        <f>ROUND(I188*H188,2)</f>
        <v>0</v>
      </c>
      <c r="BL188" s="14" t="s">
        <v>216</v>
      </c>
      <c r="BM188" s="236" t="s">
        <v>430</v>
      </c>
    </row>
    <row r="189" s="2" customFormat="1" ht="24.15" customHeight="1">
      <c r="A189" s="35"/>
      <c r="B189" s="36"/>
      <c r="C189" s="224" t="s">
        <v>350</v>
      </c>
      <c r="D189" s="224" t="s">
        <v>151</v>
      </c>
      <c r="E189" s="225" t="s">
        <v>431</v>
      </c>
      <c r="F189" s="226" t="s">
        <v>432</v>
      </c>
      <c r="G189" s="227" t="s">
        <v>289</v>
      </c>
      <c r="H189" s="249"/>
      <c r="I189" s="229"/>
      <c r="J189" s="230">
        <f>ROUND(I189*H189,2)</f>
        <v>0</v>
      </c>
      <c r="K189" s="231"/>
      <c r="L189" s="41"/>
      <c r="M189" s="232" t="s">
        <v>1</v>
      </c>
      <c r="N189" s="233" t="s">
        <v>47</v>
      </c>
      <c r="O189" s="88"/>
      <c r="P189" s="234">
        <f>O189*H189</f>
        <v>0</v>
      </c>
      <c r="Q189" s="234">
        <v>0</v>
      </c>
      <c r="R189" s="234">
        <f>Q189*H189</f>
        <v>0</v>
      </c>
      <c r="S189" s="234">
        <v>0</v>
      </c>
      <c r="T189" s="23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6" t="s">
        <v>216</v>
      </c>
      <c r="AT189" s="236" t="s">
        <v>151</v>
      </c>
      <c r="AU189" s="236" t="s">
        <v>90</v>
      </c>
      <c r="AY189" s="14" t="s">
        <v>148</v>
      </c>
      <c r="BE189" s="237">
        <f>IF(N189="základní",J189,0)</f>
        <v>0</v>
      </c>
      <c r="BF189" s="237">
        <f>IF(N189="snížená",J189,0)</f>
        <v>0</v>
      </c>
      <c r="BG189" s="237">
        <f>IF(N189="zákl. přenesená",J189,0)</f>
        <v>0</v>
      </c>
      <c r="BH189" s="237">
        <f>IF(N189="sníž. přenesená",J189,0)</f>
        <v>0</v>
      </c>
      <c r="BI189" s="237">
        <f>IF(N189="nulová",J189,0)</f>
        <v>0</v>
      </c>
      <c r="BJ189" s="14" t="s">
        <v>36</v>
      </c>
      <c r="BK189" s="237">
        <f>ROUND(I189*H189,2)</f>
        <v>0</v>
      </c>
      <c r="BL189" s="14" t="s">
        <v>216</v>
      </c>
      <c r="BM189" s="236" t="s">
        <v>433</v>
      </c>
    </row>
    <row r="190" s="12" customFormat="1" ht="22.8" customHeight="1">
      <c r="A190" s="12"/>
      <c r="B190" s="208"/>
      <c r="C190" s="209"/>
      <c r="D190" s="210" t="s">
        <v>81</v>
      </c>
      <c r="E190" s="222" t="s">
        <v>306</v>
      </c>
      <c r="F190" s="222" t="s">
        <v>307</v>
      </c>
      <c r="G190" s="209"/>
      <c r="H190" s="209"/>
      <c r="I190" s="212"/>
      <c r="J190" s="223">
        <f>BK190</f>
        <v>0</v>
      </c>
      <c r="K190" s="209"/>
      <c r="L190" s="214"/>
      <c r="M190" s="215"/>
      <c r="N190" s="216"/>
      <c r="O190" s="216"/>
      <c r="P190" s="217">
        <f>SUM(P191:P198)</f>
        <v>0</v>
      </c>
      <c r="Q190" s="216"/>
      <c r="R190" s="217">
        <f>SUM(R191:R198)</f>
        <v>0.046277720000000001</v>
      </c>
      <c r="S190" s="216"/>
      <c r="T190" s="218">
        <f>SUM(T191:T198)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9" t="s">
        <v>90</v>
      </c>
      <c r="AT190" s="220" t="s">
        <v>81</v>
      </c>
      <c r="AU190" s="220" t="s">
        <v>36</v>
      </c>
      <c r="AY190" s="219" t="s">
        <v>148</v>
      </c>
      <c r="BK190" s="221">
        <f>SUM(BK191:BK198)</f>
        <v>0</v>
      </c>
    </row>
    <row r="191" s="2" customFormat="1" ht="24.15" customHeight="1">
      <c r="A191" s="35"/>
      <c r="B191" s="36"/>
      <c r="C191" s="224" t="s">
        <v>356</v>
      </c>
      <c r="D191" s="224" t="s">
        <v>151</v>
      </c>
      <c r="E191" s="225" t="s">
        <v>309</v>
      </c>
      <c r="F191" s="226" t="s">
        <v>310</v>
      </c>
      <c r="G191" s="227" t="s">
        <v>164</v>
      </c>
      <c r="H191" s="228">
        <v>5.6280000000000001</v>
      </c>
      <c r="I191" s="229"/>
      <c r="J191" s="230">
        <f>ROUND(I191*H191,2)</f>
        <v>0</v>
      </c>
      <c r="K191" s="231"/>
      <c r="L191" s="41"/>
      <c r="M191" s="232" t="s">
        <v>1</v>
      </c>
      <c r="N191" s="233" t="s">
        <v>47</v>
      </c>
      <c r="O191" s="88"/>
      <c r="P191" s="234">
        <f>O191*H191</f>
        <v>0</v>
      </c>
      <c r="Q191" s="234">
        <v>8.0000000000000007E-05</v>
      </c>
      <c r="R191" s="234">
        <f>Q191*H191</f>
        <v>0.00045024000000000003</v>
      </c>
      <c r="S191" s="234">
        <v>0</v>
      </c>
      <c r="T191" s="23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6" t="s">
        <v>216</v>
      </c>
      <c r="AT191" s="236" t="s">
        <v>151</v>
      </c>
      <c r="AU191" s="236" t="s">
        <v>90</v>
      </c>
      <c r="AY191" s="14" t="s">
        <v>148</v>
      </c>
      <c r="BE191" s="237">
        <f>IF(N191="základní",J191,0)</f>
        <v>0</v>
      </c>
      <c r="BF191" s="237">
        <f>IF(N191="snížená",J191,0)</f>
        <v>0</v>
      </c>
      <c r="BG191" s="237">
        <f>IF(N191="zákl. přenesená",J191,0)</f>
        <v>0</v>
      </c>
      <c r="BH191" s="237">
        <f>IF(N191="sníž. přenesená",J191,0)</f>
        <v>0</v>
      </c>
      <c r="BI191" s="237">
        <f>IF(N191="nulová",J191,0)</f>
        <v>0</v>
      </c>
      <c r="BJ191" s="14" t="s">
        <v>36</v>
      </c>
      <c r="BK191" s="237">
        <f>ROUND(I191*H191,2)</f>
        <v>0</v>
      </c>
      <c r="BL191" s="14" t="s">
        <v>216</v>
      </c>
      <c r="BM191" s="236" t="s">
        <v>434</v>
      </c>
    </row>
    <row r="192" s="2" customFormat="1" ht="24.15" customHeight="1">
      <c r="A192" s="35"/>
      <c r="B192" s="36"/>
      <c r="C192" s="224" t="s">
        <v>435</v>
      </c>
      <c r="D192" s="224" t="s">
        <v>151</v>
      </c>
      <c r="E192" s="225" t="s">
        <v>313</v>
      </c>
      <c r="F192" s="226" t="s">
        <v>314</v>
      </c>
      <c r="G192" s="227" t="s">
        <v>164</v>
      </c>
      <c r="H192" s="228">
        <v>5.6280000000000001</v>
      </c>
      <c r="I192" s="229"/>
      <c r="J192" s="230">
        <f>ROUND(I192*H192,2)</f>
        <v>0</v>
      </c>
      <c r="K192" s="231"/>
      <c r="L192" s="41"/>
      <c r="M192" s="232" t="s">
        <v>1</v>
      </c>
      <c r="N192" s="233" t="s">
        <v>47</v>
      </c>
      <c r="O192" s="88"/>
      <c r="P192" s="234">
        <f>O192*H192</f>
        <v>0</v>
      </c>
      <c r="Q192" s="234">
        <v>0.00017000000000000001</v>
      </c>
      <c r="R192" s="234">
        <f>Q192*H192</f>
        <v>0.00095676000000000008</v>
      </c>
      <c r="S192" s="234">
        <v>0</v>
      </c>
      <c r="T192" s="23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6" t="s">
        <v>216</v>
      </c>
      <c r="AT192" s="236" t="s">
        <v>151</v>
      </c>
      <c r="AU192" s="236" t="s">
        <v>90</v>
      </c>
      <c r="AY192" s="14" t="s">
        <v>148</v>
      </c>
      <c r="BE192" s="237">
        <f>IF(N192="základní",J192,0)</f>
        <v>0</v>
      </c>
      <c r="BF192" s="237">
        <f>IF(N192="snížená",J192,0)</f>
        <v>0</v>
      </c>
      <c r="BG192" s="237">
        <f>IF(N192="zákl. přenesená",J192,0)</f>
        <v>0</v>
      </c>
      <c r="BH192" s="237">
        <f>IF(N192="sníž. přenesená",J192,0)</f>
        <v>0</v>
      </c>
      <c r="BI192" s="237">
        <f>IF(N192="nulová",J192,0)</f>
        <v>0</v>
      </c>
      <c r="BJ192" s="14" t="s">
        <v>36</v>
      </c>
      <c r="BK192" s="237">
        <f>ROUND(I192*H192,2)</f>
        <v>0</v>
      </c>
      <c r="BL192" s="14" t="s">
        <v>216</v>
      </c>
      <c r="BM192" s="236" t="s">
        <v>436</v>
      </c>
    </row>
    <row r="193" s="2" customFormat="1" ht="24.15" customHeight="1">
      <c r="A193" s="35"/>
      <c r="B193" s="36"/>
      <c r="C193" s="224" t="s">
        <v>437</v>
      </c>
      <c r="D193" s="224" t="s">
        <v>151</v>
      </c>
      <c r="E193" s="225" t="s">
        <v>317</v>
      </c>
      <c r="F193" s="226" t="s">
        <v>318</v>
      </c>
      <c r="G193" s="227" t="s">
        <v>164</v>
      </c>
      <c r="H193" s="228">
        <v>5.6280000000000001</v>
      </c>
      <c r="I193" s="229"/>
      <c r="J193" s="230">
        <f>ROUND(I193*H193,2)</f>
        <v>0</v>
      </c>
      <c r="K193" s="231"/>
      <c r="L193" s="41"/>
      <c r="M193" s="232" t="s">
        <v>1</v>
      </c>
      <c r="N193" s="233" t="s">
        <v>47</v>
      </c>
      <c r="O193" s="88"/>
      <c r="P193" s="234">
        <f>O193*H193</f>
        <v>0</v>
      </c>
      <c r="Q193" s="234">
        <v>0.00012</v>
      </c>
      <c r="R193" s="234">
        <f>Q193*H193</f>
        <v>0.00067536000000000007</v>
      </c>
      <c r="S193" s="234">
        <v>0</v>
      </c>
      <c r="T193" s="23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6" t="s">
        <v>216</v>
      </c>
      <c r="AT193" s="236" t="s">
        <v>151</v>
      </c>
      <c r="AU193" s="236" t="s">
        <v>90</v>
      </c>
      <c r="AY193" s="14" t="s">
        <v>148</v>
      </c>
      <c r="BE193" s="237">
        <f>IF(N193="základní",J193,0)</f>
        <v>0</v>
      </c>
      <c r="BF193" s="237">
        <f>IF(N193="snížená",J193,0)</f>
        <v>0</v>
      </c>
      <c r="BG193" s="237">
        <f>IF(N193="zákl. přenesená",J193,0)</f>
        <v>0</v>
      </c>
      <c r="BH193" s="237">
        <f>IF(N193="sníž. přenesená",J193,0)</f>
        <v>0</v>
      </c>
      <c r="BI193" s="237">
        <f>IF(N193="nulová",J193,0)</f>
        <v>0</v>
      </c>
      <c r="BJ193" s="14" t="s">
        <v>36</v>
      </c>
      <c r="BK193" s="237">
        <f>ROUND(I193*H193,2)</f>
        <v>0</v>
      </c>
      <c r="BL193" s="14" t="s">
        <v>216</v>
      </c>
      <c r="BM193" s="236" t="s">
        <v>438</v>
      </c>
    </row>
    <row r="194" s="2" customFormat="1" ht="24.15" customHeight="1">
      <c r="A194" s="35"/>
      <c r="B194" s="36"/>
      <c r="C194" s="224" t="s">
        <v>439</v>
      </c>
      <c r="D194" s="224" t="s">
        <v>151</v>
      </c>
      <c r="E194" s="225" t="s">
        <v>321</v>
      </c>
      <c r="F194" s="226" t="s">
        <v>322</v>
      </c>
      <c r="G194" s="227" t="s">
        <v>164</v>
      </c>
      <c r="H194" s="228">
        <v>5.6280000000000001</v>
      </c>
      <c r="I194" s="229"/>
      <c r="J194" s="230">
        <f>ROUND(I194*H194,2)</f>
        <v>0</v>
      </c>
      <c r="K194" s="231"/>
      <c r="L194" s="41"/>
      <c r="M194" s="232" t="s">
        <v>1</v>
      </c>
      <c r="N194" s="233" t="s">
        <v>47</v>
      </c>
      <c r="O194" s="88"/>
      <c r="P194" s="234">
        <f>O194*H194</f>
        <v>0</v>
      </c>
      <c r="Q194" s="234">
        <v>0.00012</v>
      </c>
      <c r="R194" s="234">
        <f>Q194*H194</f>
        <v>0.00067536000000000007</v>
      </c>
      <c r="S194" s="234">
        <v>0</v>
      </c>
      <c r="T194" s="23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6" t="s">
        <v>216</v>
      </c>
      <c r="AT194" s="236" t="s">
        <v>151</v>
      </c>
      <c r="AU194" s="236" t="s">
        <v>90</v>
      </c>
      <c r="AY194" s="14" t="s">
        <v>148</v>
      </c>
      <c r="BE194" s="237">
        <f>IF(N194="základní",J194,0)</f>
        <v>0</v>
      </c>
      <c r="BF194" s="237">
        <f>IF(N194="snížená",J194,0)</f>
        <v>0</v>
      </c>
      <c r="BG194" s="237">
        <f>IF(N194="zákl. přenesená",J194,0)</f>
        <v>0</v>
      </c>
      <c r="BH194" s="237">
        <f>IF(N194="sníž. přenesená",J194,0)</f>
        <v>0</v>
      </c>
      <c r="BI194" s="237">
        <f>IF(N194="nulová",J194,0)</f>
        <v>0</v>
      </c>
      <c r="BJ194" s="14" t="s">
        <v>36</v>
      </c>
      <c r="BK194" s="237">
        <f>ROUND(I194*H194,2)</f>
        <v>0</v>
      </c>
      <c r="BL194" s="14" t="s">
        <v>216</v>
      </c>
      <c r="BM194" s="236" t="s">
        <v>440</v>
      </c>
    </row>
    <row r="195" s="2" customFormat="1" ht="24.15" customHeight="1">
      <c r="A195" s="35"/>
      <c r="B195" s="36"/>
      <c r="C195" s="224" t="s">
        <v>441</v>
      </c>
      <c r="D195" s="224" t="s">
        <v>151</v>
      </c>
      <c r="E195" s="225" t="s">
        <v>325</v>
      </c>
      <c r="F195" s="226" t="s">
        <v>326</v>
      </c>
      <c r="G195" s="227" t="s">
        <v>164</v>
      </c>
      <c r="H195" s="228">
        <v>8</v>
      </c>
      <c r="I195" s="229"/>
      <c r="J195" s="230">
        <f>ROUND(I195*H195,2)</f>
        <v>0</v>
      </c>
      <c r="K195" s="231"/>
      <c r="L195" s="41"/>
      <c r="M195" s="232" t="s">
        <v>1</v>
      </c>
      <c r="N195" s="233" t="s">
        <v>47</v>
      </c>
      <c r="O195" s="88"/>
      <c r="P195" s="234">
        <f>O195*H195</f>
        <v>0</v>
      </c>
      <c r="Q195" s="234">
        <v>0.0047200000000000002</v>
      </c>
      <c r="R195" s="234">
        <f>Q195*H195</f>
        <v>0.037760000000000002</v>
      </c>
      <c r="S195" s="234">
        <v>0</v>
      </c>
      <c r="T195" s="23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6" t="s">
        <v>216</v>
      </c>
      <c r="AT195" s="236" t="s">
        <v>151</v>
      </c>
      <c r="AU195" s="236" t="s">
        <v>90</v>
      </c>
      <c r="AY195" s="14" t="s">
        <v>148</v>
      </c>
      <c r="BE195" s="237">
        <f>IF(N195="základní",J195,0)</f>
        <v>0</v>
      </c>
      <c r="BF195" s="237">
        <f>IF(N195="snížená",J195,0)</f>
        <v>0</v>
      </c>
      <c r="BG195" s="237">
        <f>IF(N195="zákl. přenesená",J195,0)</f>
        <v>0</v>
      </c>
      <c r="BH195" s="237">
        <f>IF(N195="sníž. přenesená",J195,0)</f>
        <v>0</v>
      </c>
      <c r="BI195" s="237">
        <f>IF(N195="nulová",J195,0)</f>
        <v>0</v>
      </c>
      <c r="BJ195" s="14" t="s">
        <v>36</v>
      </c>
      <c r="BK195" s="237">
        <f>ROUND(I195*H195,2)</f>
        <v>0</v>
      </c>
      <c r="BL195" s="14" t="s">
        <v>216</v>
      </c>
      <c r="BM195" s="236" t="s">
        <v>442</v>
      </c>
    </row>
    <row r="196" s="2" customFormat="1" ht="24.15" customHeight="1">
      <c r="A196" s="35"/>
      <c r="B196" s="36"/>
      <c r="C196" s="224" t="s">
        <v>443</v>
      </c>
      <c r="D196" s="224" t="s">
        <v>151</v>
      </c>
      <c r="E196" s="225" t="s">
        <v>329</v>
      </c>
      <c r="F196" s="226" t="s">
        <v>330</v>
      </c>
      <c r="G196" s="227" t="s">
        <v>164</v>
      </c>
      <c r="H196" s="228">
        <v>8</v>
      </c>
      <c r="I196" s="229"/>
      <c r="J196" s="230">
        <f>ROUND(I196*H196,2)</f>
        <v>0</v>
      </c>
      <c r="K196" s="231"/>
      <c r="L196" s="41"/>
      <c r="M196" s="232" t="s">
        <v>1</v>
      </c>
      <c r="N196" s="233" t="s">
        <v>47</v>
      </c>
      <c r="O196" s="88"/>
      <c r="P196" s="234">
        <f>O196*H196</f>
        <v>0</v>
      </c>
      <c r="Q196" s="234">
        <v>0.00010000000000000001</v>
      </c>
      <c r="R196" s="234">
        <f>Q196*H196</f>
        <v>0.00080000000000000004</v>
      </c>
      <c r="S196" s="234">
        <v>0</v>
      </c>
      <c r="T196" s="235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6" t="s">
        <v>216</v>
      </c>
      <c r="AT196" s="236" t="s">
        <v>151</v>
      </c>
      <c r="AU196" s="236" t="s">
        <v>90</v>
      </c>
      <c r="AY196" s="14" t="s">
        <v>148</v>
      </c>
      <c r="BE196" s="237">
        <f>IF(N196="základní",J196,0)</f>
        <v>0</v>
      </c>
      <c r="BF196" s="237">
        <f>IF(N196="snížená",J196,0)</f>
        <v>0</v>
      </c>
      <c r="BG196" s="237">
        <f>IF(N196="zákl. přenesená",J196,0)</f>
        <v>0</v>
      </c>
      <c r="BH196" s="237">
        <f>IF(N196="sníž. přenesená",J196,0)</f>
        <v>0</v>
      </c>
      <c r="BI196" s="237">
        <f>IF(N196="nulová",J196,0)</f>
        <v>0</v>
      </c>
      <c r="BJ196" s="14" t="s">
        <v>36</v>
      </c>
      <c r="BK196" s="237">
        <f>ROUND(I196*H196,2)</f>
        <v>0</v>
      </c>
      <c r="BL196" s="14" t="s">
        <v>216</v>
      </c>
      <c r="BM196" s="236" t="s">
        <v>444</v>
      </c>
    </row>
    <row r="197" s="2" customFormat="1" ht="14.4" customHeight="1">
      <c r="A197" s="35"/>
      <c r="B197" s="36"/>
      <c r="C197" s="224" t="s">
        <v>445</v>
      </c>
      <c r="D197" s="224" t="s">
        <v>151</v>
      </c>
      <c r="E197" s="225" t="s">
        <v>333</v>
      </c>
      <c r="F197" s="226" t="s">
        <v>334</v>
      </c>
      <c r="G197" s="227" t="s">
        <v>164</v>
      </c>
      <c r="H197" s="228">
        <v>8</v>
      </c>
      <c r="I197" s="229"/>
      <c r="J197" s="230">
        <f>ROUND(I197*H197,2)</f>
        <v>0</v>
      </c>
      <c r="K197" s="231"/>
      <c r="L197" s="41"/>
      <c r="M197" s="232" t="s">
        <v>1</v>
      </c>
      <c r="N197" s="233" t="s">
        <v>47</v>
      </c>
      <c r="O197" s="88"/>
      <c r="P197" s="234">
        <f>O197*H197</f>
        <v>0</v>
      </c>
      <c r="Q197" s="234">
        <v>0.00059999999999999995</v>
      </c>
      <c r="R197" s="234">
        <f>Q197*H197</f>
        <v>0.0047999999999999996</v>
      </c>
      <c r="S197" s="234">
        <v>0</v>
      </c>
      <c r="T197" s="23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6" t="s">
        <v>216</v>
      </c>
      <c r="AT197" s="236" t="s">
        <v>151</v>
      </c>
      <c r="AU197" s="236" t="s">
        <v>90</v>
      </c>
      <c r="AY197" s="14" t="s">
        <v>148</v>
      </c>
      <c r="BE197" s="237">
        <f>IF(N197="základní",J197,0)</f>
        <v>0</v>
      </c>
      <c r="BF197" s="237">
        <f>IF(N197="snížená",J197,0)</f>
        <v>0</v>
      </c>
      <c r="BG197" s="237">
        <f>IF(N197="zákl. přenesená",J197,0)</f>
        <v>0</v>
      </c>
      <c r="BH197" s="237">
        <f>IF(N197="sníž. přenesená",J197,0)</f>
        <v>0</v>
      </c>
      <c r="BI197" s="237">
        <f>IF(N197="nulová",J197,0)</f>
        <v>0</v>
      </c>
      <c r="BJ197" s="14" t="s">
        <v>36</v>
      </c>
      <c r="BK197" s="237">
        <f>ROUND(I197*H197,2)</f>
        <v>0</v>
      </c>
      <c r="BL197" s="14" t="s">
        <v>216</v>
      </c>
      <c r="BM197" s="236" t="s">
        <v>446</v>
      </c>
    </row>
    <row r="198" s="2" customFormat="1" ht="24.15" customHeight="1">
      <c r="A198" s="35"/>
      <c r="B198" s="36"/>
      <c r="C198" s="224" t="s">
        <v>447</v>
      </c>
      <c r="D198" s="224" t="s">
        <v>151</v>
      </c>
      <c r="E198" s="225" t="s">
        <v>337</v>
      </c>
      <c r="F198" s="226" t="s">
        <v>338</v>
      </c>
      <c r="G198" s="227" t="s">
        <v>164</v>
      </c>
      <c r="H198" s="228">
        <v>8</v>
      </c>
      <c r="I198" s="229"/>
      <c r="J198" s="230">
        <f>ROUND(I198*H198,2)</f>
        <v>0</v>
      </c>
      <c r="K198" s="231"/>
      <c r="L198" s="41"/>
      <c r="M198" s="232" t="s">
        <v>1</v>
      </c>
      <c r="N198" s="233" t="s">
        <v>47</v>
      </c>
      <c r="O198" s="88"/>
      <c r="P198" s="234">
        <f>O198*H198</f>
        <v>0</v>
      </c>
      <c r="Q198" s="234">
        <v>2.0000000000000002E-05</v>
      </c>
      <c r="R198" s="234">
        <f>Q198*H198</f>
        <v>0.00016000000000000001</v>
      </c>
      <c r="S198" s="234">
        <v>0</v>
      </c>
      <c r="T198" s="23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6" t="s">
        <v>216</v>
      </c>
      <c r="AT198" s="236" t="s">
        <v>151</v>
      </c>
      <c r="AU198" s="236" t="s">
        <v>90</v>
      </c>
      <c r="AY198" s="14" t="s">
        <v>148</v>
      </c>
      <c r="BE198" s="237">
        <f>IF(N198="základní",J198,0)</f>
        <v>0</v>
      </c>
      <c r="BF198" s="237">
        <f>IF(N198="snížená",J198,0)</f>
        <v>0</v>
      </c>
      <c r="BG198" s="237">
        <f>IF(N198="zákl. přenesená",J198,0)</f>
        <v>0</v>
      </c>
      <c r="BH198" s="237">
        <f>IF(N198="sníž. přenesená",J198,0)</f>
        <v>0</v>
      </c>
      <c r="BI198" s="237">
        <f>IF(N198="nulová",J198,0)</f>
        <v>0</v>
      </c>
      <c r="BJ198" s="14" t="s">
        <v>36</v>
      </c>
      <c r="BK198" s="237">
        <f>ROUND(I198*H198,2)</f>
        <v>0</v>
      </c>
      <c r="BL198" s="14" t="s">
        <v>216</v>
      </c>
      <c r="BM198" s="236" t="s">
        <v>448</v>
      </c>
    </row>
    <row r="199" s="12" customFormat="1" ht="22.8" customHeight="1">
      <c r="A199" s="12"/>
      <c r="B199" s="208"/>
      <c r="C199" s="209"/>
      <c r="D199" s="210" t="s">
        <v>81</v>
      </c>
      <c r="E199" s="222" t="s">
        <v>340</v>
      </c>
      <c r="F199" s="222" t="s">
        <v>341</v>
      </c>
      <c r="G199" s="209"/>
      <c r="H199" s="209"/>
      <c r="I199" s="212"/>
      <c r="J199" s="223">
        <f>BK199</f>
        <v>0</v>
      </c>
      <c r="K199" s="209"/>
      <c r="L199" s="214"/>
      <c r="M199" s="215"/>
      <c r="N199" s="216"/>
      <c r="O199" s="216"/>
      <c r="P199" s="217">
        <f>SUM(P200:P202)</f>
        <v>0</v>
      </c>
      <c r="Q199" s="216"/>
      <c r="R199" s="217">
        <f>SUM(R200:R202)</f>
        <v>0.33346767999999999</v>
      </c>
      <c r="S199" s="216"/>
      <c r="T199" s="218">
        <f>SUM(T200:T202)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9" t="s">
        <v>90</v>
      </c>
      <c r="AT199" s="220" t="s">
        <v>81</v>
      </c>
      <c r="AU199" s="220" t="s">
        <v>36</v>
      </c>
      <c r="AY199" s="219" t="s">
        <v>148</v>
      </c>
      <c r="BK199" s="221">
        <f>SUM(BK200:BK202)</f>
        <v>0</v>
      </c>
    </row>
    <row r="200" s="2" customFormat="1" ht="14.4" customHeight="1">
      <c r="A200" s="35"/>
      <c r="B200" s="36"/>
      <c r="C200" s="224" t="s">
        <v>449</v>
      </c>
      <c r="D200" s="224" t="s">
        <v>151</v>
      </c>
      <c r="E200" s="225" t="s">
        <v>343</v>
      </c>
      <c r="F200" s="226" t="s">
        <v>344</v>
      </c>
      <c r="G200" s="227" t="s">
        <v>164</v>
      </c>
      <c r="H200" s="228">
        <v>427.25</v>
      </c>
      <c r="I200" s="229"/>
      <c r="J200" s="230">
        <f>ROUND(I200*H200,2)</f>
        <v>0</v>
      </c>
      <c r="K200" s="231"/>
      <c r="L200" s="41"/>
      <c r="M200" s="232" t="s">
        <v>1</v>
      </c>
      <c r="N200" s="233" t="s">
        <v>47</v>
      </c>
      <c r="O200" s="88"/>
      <c r="P200" s="234">
        <f>O200*H200</f>
        <v>0</v>
      </c>
      <c r="Q200" s="234">
        <v>0</v>
      </c>
      <c r="R200" s="234">
        <f>Q200*H200</f>
        <v>0</v>
      </c>
      <c r="S200" s="234">
        <v>0</v>
      </c>
      <c r="T200" s="235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6" t="s">
        <v>216</v>
      </c>
      <c r="AT200" s="236" t="s">
        <v>151</v>
      </c>
      <c r="AU200" s="236" t="s">
        <v>90</v>
      </c>
      <c r="AY200" s="14" t="s">
        <v>148</v>
      </c>
      <c r="BE200" s="237">
        <f>IF(N200="základní",J200,0)</f>
        <v>0</v>
      </c>
      <c r="BF200" s="237">
        <f>IF(N200="snížená",J200,0)</f>
        <v>0</v>
      </c>
      <c r="BG200" s="237">
        <f>IF(N200="zákl. přenesená",J200,0)</f>
        <v>0</v>
      </c>
      <c r="BH200" s="237">
        <f>IF(N200="sníž. přenesená",J200,0)</f>
        <v>0</v>
      </c>
      <c r="BI200" s="237">
        <f>IF(N200="nulová",J200,0)</f>
        <v>0</v>
      </c>
      <c r="BJ200" s="14" t="s">
        <v>36</v>
      </c>
      <c r="BK200" s="237">
        <f>ROUND(I200*H200,2)</f>
        <v>0</v>
      </c>
      <c r="BL200" s="14" t="s">
        <v>216</v>
      </c>
      <c r="BM200" s="236" t="s">
        <v>450</v>
      </c>
    </row>
    <row r="201" s="2" customFormat="1" ht="14.4" customHeight="1">
      <c r="A201" s="35"/>
      <c r="B201" s="36"/>
      <c r="C201" s="238" t="s">
        <v>451</v>
      </c>
      <c r="D201" s="238" t="s">
        <v>157</v>
      </c>
      <c r="E201" s="239" t="s">
        <v>347</v>
      </c>
      <c r="F201" s="240" t="s">
        <v>348</v>
      </c>
      <c r="G201" s="241" t="s">
        <v>164</v>
      </c>
      <c r="H201" s="242">
        <v>448.613</v>
      </c>
      <c r="I201" s="243"/>
      <c r="J201" s="244">
        <f>ROUND(I201*H201,2)</f>
        <v>0</v>
      </c>
      <c r="K201" s="245"/>
      <c r="L201" s="246"/>
      <c r="M201" s="247" t="s">
        <v>1</v>
      </c>
      <c r="N201" s="248" t="s">
        <v>47</v>
      </c>
      <c r="O201" s="88"/>
      <c r="P201" s="234">
        <f>O201*H201</f>
        <v>0</v>
      </c>
      <c r="Q201" s="234">
        <v>0</v>
      </c>
      <c r="R201" s="234">
        <f>Q201*H201</f>
        <v>0</v>
      </c>
      <c r="S201" s="234">
        <v>0</v>
      </c>
      <c r="T201" s="235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6" t="s">
        <v>265</v>
      </c>
      <c r="AT201" s="236" t="s">
        <v>157</v>
      </c>
      <c r="AU201" s="236" t="s">
        <v>90</v>
      </c>
      <c r="AY201" s="14" t="s">
        <v>148</v>
      </c>
      <c r="BE201" s="237">
        <f>IF(N201="základní",J201,0)</f>
        <v>0</v>
      </c>
      <c r="BF201" s="237">
        <f>IF(N201="snížená",J201,0)</f>
        <v>0</v>
      </c>
      <c r="BG201" s="237">
        <f>IF(N201="zákl. přenesená",J201,0)</f>
        <v>0</v>
      </c>
      <c r="BH201" s="237">
        <f>IF(N201="sníž. přenesená",J201,0)</f>
        <v>0</v>
      </c>
      <c r="BI201" s="237">
        <f>IF(N201="nulová",J201,0)</f>
        <v>0</v>
      </c>
      <c r="BJ201" s="14" t="s">
        <v>36</v>
      </c>
      <c r="BK201" s="237">
        <f>ROUND(I201*H201,2)</f>
        <v>0</v>
      </c>
      <c r="BL201" s="14" t="s">
        <v>216</v>
      </c>
      <c r="BM201" s="236" t="s">
        <v>452</v>
      </c>
    </row>
    <row r="202" s="2" customFormat="1" ht="24.15" customHeight="1">
      <c r="A202" s="35"/>
      <c r="B202" s="36"/>
      <c r="C202" s="224" t="s">
        <v>453</v>
      </c>
      <c r="D202" s="224" t="s">
        <v>151</v>
      </c>
      <c r="E202" s="225" t="s">
        <v>351</v>
      </c>
      <c r="F202" s="226" t="s">
        <v>352</v>
      </c>
      <c r="G202" s="227" t="s">
        <v>164</v>
      </c>
      <c r="H202" s="228">
        <v>1282.568</v>
      </c>
      <c r="I202" s="229"/>
      <c r="J202" s="230">
        <f>ROUND(I202*H202,2)</f>
        <v>0</v>
      </c>
      <c r="K202" s="231"/>
      <c r="L202" s="41"/>
      <c r="M202" s="232" t="s">
        <v>1</v>
      </c>
      <c r="N202" s="233" t="s">
        <v>47</v>
      </c>
      <c r="O202" s="88"/>
      <c r="P202" s="234">
        <f>O202*H202</f>
        <v>0</v>
      </c>
      <c r="Q202" s="234">
        <v>0.00025999999999999998</v>
      </c>
      <c r="R202" s="234">
        <f>Q202*H202</f>
        <v>0.33346767999999999</v>
      </c>
      <c r="S202" s="234">
        <v>0</v>
      </c>
      <c r="T202" s="23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6" t="s">
        <v>216</v>
      </c>
      <c r="AT202" s="236" t="s">
        <v>151</v>
      </c>
      <c r="AU202" s="236" t="s">
        <v>90</v>
      </c>
      <c r="AY202" s="14" t="s">
        <v>148</v>
      </c>
      <c r="BE202" s="237">
        <f>IF(N202="základní",J202,0)</f>
        <v>0</v>
      </c>
      <c r="BF202" s="237">
        <f>IF(N202="snížená",J202,0)</f>
        <v>0</v>
      </c>
      <c r="BG202" s="237">
        <f>IF(N202="zákl. přenesená",J202,0)</f>
        <v>0</v>
      </c>
      <c r="BH202" s="237">
        <f>IF(N202="sníž. přenesená",J202,0)</f>
        <v>0</v>
      </c>
      <c r="BI202" s="237">
        <f>IF(N202="nulová",J202,0)</f>
        <v>0</v>
      </c>
      <c r="BJ202" s="14" t="s">
        <v>36</v>
      </c>
      <c r="BK202" s="237">
        <f>ROUND(I202*H202,2)</f>
        <v>0</v>
      </c>
      <c r="BL202" s="14" t="s">
        <v>216</v>
      </c>
      <c r="BM202" s="236" t="s">
        <v>454</v>
      </c>
    </row>
    <row r="203" s="12" customFormat="1" ht="25.92" customHeight="1">
      <c r="A203" s="12"/>
      <c r="B203" s="208"/>
      <c r="C203" s="209"/>
      <c r="D203" s="210" t="s">
        <v>81</v>
      </c>
      <c r="E203" s="211" t="s">
        <v>354</v>
      </c>
      <c r="F203" s="211" t="s">
        <v>355</v>
      </c>
      <c r="G203" s="209"/>
      <c r="H203" s="209"/>
      <c r="I203" s="212"/>
      <c r="J203" s="213">
        <f>BK203</f>
        <v>0</v>
      </c>
      <c r="K203" s="209"/>
      <c r="L203" s="214"/>
      <c r="M203" s="215"/>
      <c r="N203" s="216"/>
      <c r="O203" s="216"/>
      <c r="P203" s="217">
        <f>P204</f>
        <v>0</v>
      </c>
      <c r="Q203" s="216"/>
      <c r="R203" s="217">
        <f>R204</f>
        <v>0</v>
      </c>
      <c r="S203" s="216"/>
      <c r="T203" s="218">
        <f>T204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9" t="s">
        <v>155</v>
      </c>
      <c r="AT203" s="220" t="s">
        <v>81</v>
      </c>
      <c r="AU203" s="220" t="s">
        <v>82</v>
      </c>
      <c r="AY203" s="219" t="s">
        <v>148</v>
      </c>
      <c r="BK203" s="221">
        <f>BK204</f>
        <v>0</v>
      </c>
    </row>
    <row r="204" s="2" customFormat="1" ht="24.15" customHeight="1">
      <c r="A204" s="35"/>
      <c r="B204" s="36"/>
      <c r="C204" s="224" t="s">
        <v>455</v>
      </c>
      <c r="D204" s="224" t="s">
        <v>151</v>
      </c>
      <c r="E204" s="225" t="s">
        <v>357</v>
      </c>
      <c r="F204" s="226" t="s">
        <v>358</v>
      </c>
      <c r="G204" s="227" t="s">
        <v>359</v>
      </c>
      <c r="H204" s="228">
        <v>24</v>
      </c>
      <c r="I204" s="229"/>
      <c r="J204" s="230">
        <f>ROUND(I204*H204,2)</f>
        <v>0</v>
      </c>
      <c r="K204" s="231"/>
      <c r="L204" s="41"/>
      <c r="M204" s="250" t="s">
        <v>1</v>
      </c>
      <c r="N204" s="251" t="s">
        <v>47</v>
      </c>
      <c r="O204" s="252"/>
      <c r="P204" s="253">
        <f>O204*H204</f>
        <v>0</v>
      </c>
      <c r="Q204" s="253">
        <v>0</v>
      </c>
      <c r="R204" s="253">
        <f>Q204*H204</f>
        <v>0</v>
      </c>
      <c r="S204" s="253">
        <v>0</v>
      </c>
      <c r="T204" s="254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6" t="s">
        <v>360</v>
      </c>
      <c r="AT204" s="236" t="s">
        <v>151</v>
      </c>
      <c r="AU204" s="236" t="s">
        <v>36</v>
      </c>
      <c r="AY204" s="14" t="s">
        <v>148</v>
      </c>
      <c r="BE204" s="237">
        <f>IF(N204="základní",J204,0)</f>
        <v>0</v>
      </c>
      <c r="BF204" s="237">
        <f>IF(N204="snížená",J204,0)</f>
        <v>0</v>
      </c>
      <c r="BG204" s="237">
        <f>IF(N204="zákl. přenesená",J204,0)</f>
        <v>0</v>
      </c>
      <c r="BH204" s="237">
        <f>IF(N204="sníž. přenesená",J204,0)</f>
        <v>0</v>
      </c>
      <c r="BI204" s="237">
        <f>IF(N204="nulová",J204,0)</f>
        <v>0</v>
      </c>
      <c r="BJ204" s="14" t="s">
        <v>36</v>
      </c>
      <c r="BK204" s="237">
        <f>ROUND(I204*H204,2)</f>
        <v>0</v>
      </c>
      <c r="BL204" s="14" t="s">
        <v>360</v>
      </c>
      <c r="BM204" s="236" t="s">
        <v>456</v>
      </c>
    </row>
    <row r="205" s="2" customFormat="1" ht="6.96" customHeight="1">
      <c r="A205" s="35"/>
      <c r="B205" s="63"/>
      <c r="C205" s="64"/>
      <c r="D205" s="64"/>
      <c r="E205" s="64"/>
      <c r="F205" s="64"/>
      <c r="G205" s="64"/>
      <c r="H205" s="64"/>
      <c r="I205" s="64"/>
      <c r="J205" s="64"/>
      <c r="K205" s="64"/>
      <c r="L205" s="41"/>
      <c r="M205" s="35"/>
      <c r="O205" s="35"/>
      <c r="P205" s="35"/>
      <c r="Q205" s="35"/>
      <c r="R205" s="35"/>
      <c r="S205" s="35"/>
      <c r="T205" s="35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</row>
  </sheetData>
  <sheetProtection sheet="1" autoFilter="0" formatColumns="0" formatRows="0" objects="1" scenarios="1" spinCount="100000" saltValue="u3lc2yMOs2lCwV01laz4J9nmcYfl5hJ3hyyw4Zsydl72CE1CiQfJsxkyoj0DTW9RDEHnjpv5EMA7yDhucRj5Sw==" hashValue="KG/w1af5TXBVh1epSJMgz9HVjlsYP4+ZCo2HvR05pZE037iQOwiT97hWt2m3bW60Nn7tbVqUalD53rHcwPlGUA==" algorithmName="SHA-512" password="CC35"/>
  <autoFilter ref="C132:K20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1:H121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98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90</v>
      </c>
    </row>
    <row r="4" s="1" customFormat="1" ht="24.96" customHeight="1">
      <c r="B4" s="17"/>
      <c r="D4" s="145" t="s">
        <v>111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Instalace rekuperace v učebnách SPŠ Trutnov</v>
      </c>
      <c r="F7" s="147"/>
      <c r="G7" s="147"/>
      <c r="H7" s="147"/>
      <c r="L7" s="17"/>
    </row>
    <row r="8" s="1" customFormat="1" ht="12" customHeight="1">
      <c r="B8" s="17"/>
      <c r="D8" s="147" t="s">
        <v>112</v>
      </c>
      <c r="L8" s="17"/>
    </row>
    <row r="9" s="2" customFormat="1" ht="16.5" customHeight="1">
      <c r="A9" s="35"/>
      <c r="B9" s="41"/>
      <c r="C9" s="35"/>
      <c r="D9" s="35"/>
      <c r="E9" s="148" t="s">
        <v>113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114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457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24. 1. 2020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26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">
        <v>27</v>
      </c>
      <c r="F17" s="35"/>
      <c r="G17" s="35"/>
      <c r="H17" s="35"/>
      <c r="I17" s="147" t="s">
        <v>28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29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28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31</v>
      </c>
      <c r="E22" s="35"/>
      <c r="F22" s="35"/>
      <c r="G22" s="35"/>
      <c r="H22" s="35"/>
      <c r="I22" s="147" t="s">
        <v>25</v>
      </c>
      <c r="J22" s="138" t="s">
        <v>32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">
        <v>33</v>
      </c>
      <c r="F23" s="35"/>
      <c r="G23" s="35"/>
      <c r="H23" s="35"/>
      <c r="I23" s="147" t="s">
        <v>28</v>
      </c>
      <c r="J23" s="138" t="s">
        <v>34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37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39</v>
      </c>
      <c r="F26" s="35"/>
      <c r="G26" s="35"/>
      <c r="H26" s="35"/>
      <c r="I26" s="147" t="s">
        <v>28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40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59.25" customHeight="1">
      <c r="A29" s="151"/>
      <c r="B29" s="152"/>
      <c r="C29" s="151"/>
      <c r="D29" s="151"/>
      <c r="E29" s="153" t="s">
        <v>41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42</v>
      </c>
      <c r="E32" s="35"/>
      <c r="F32" s="35"/>
      <c r="G32" s="35"/>
      <c r="H32" s="35"/>
      <c r="I32" s="35"/>
      <c r="J32" s="157">
        <f>ROUND(J132, 0)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44</v>
      </c>
      <c r="G34" s="35"/>
      <c r="H34" s="35"/>
      <c r="I34" s="158" t="s">
        <v>43</v>
      </c>
      <c r="J34" s="158" t="s">
        <v>45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46</v>
      </c>
      <c r="E35" s="147" t="s">
        <v>47</v>
      </c>
      <c r="F35" s="160">
        <f>ROUND((SUM(BE132:BE183)),  0)</f>
        <v>0</v>
      </c>
      <c r="G35" s="35"/>
      <c r="H35" s="35"/>
      <c r="I35" s="161">
        <v>0.20999999999999999</v>
      </c>
      <c r="J35" s="160">
        <f>ROUND(((SUM(BE132:BE183))*I35),  0)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48</v>
      </c>
      <c r="F36" s="160">
        <f>ROUND((SUM(BF132:BF183)),  0)</f>
        <v>0</v>
      </c>
      <c r="G36" s="35"/>
      <c r="H36" s="35"/>
      <c r="I36" s="161">
        <v>0.14999999999999999</v>
      </c>
      <c r="J36" s="160">
        <f>ROUND(((SUM(BF132:BF183))*I36),  0)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49</v>
      </c>
      <c r="F37" s="160">
        <f>ROUND((SUM(BG132:BG183)),  0)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50</v>
      </c>
      <c r="F38" s="160">
        <f>ROUND((SUM(BH132:BH183)),  0)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51</v>
      </c>
      <c r="F39" s="160">
        <f>ROUND((SUM(BI132:BI183)),  0)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52</v>
      </c>
      <c r="E41" s="164"/>
      <c r="F41" s="164"/>
      <c r="G41" s="165" t="s">
        <v>53</v>
      </c>
      <c r="H41" s="166" t="s">
        <v>54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55</v>
      </c>
      <c r="E50" s="170"/>
      <c r="F50" s="170"/>
      <c r="G50" s="169" t="s">
        <v>56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57</v>
      </c>
      <c r="E61" s="172"/>
      <c r="F61" s="173" t="s">
        <v>58</v>
      </c>
      <c r="G61" s="171" t="s">
        <v>57</v>
      </c>
      <c r="H61" s="172"/>
      <c r="I61" s="172"/>
      <c r="J61" s="174" t="s">
        <v>58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59</v>
      </c>
      <c r="E65" s="175"/>
      <c r="F65" s="175"/>
      <c r="G65" s="169" t="s">
        <v>60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57</v>
      </c>
      <c r="E76" s="172"/>
      <c r="F76" s="173" t="s">
        <v>58</v>
      </c>
      <c r="G76" s="171" t="s">
        <v>57</v>
      </c>
      <c r="H76" s="172"/>
      <c r="I76" s="172"/>
      <c r="J76" s="174" t="s">
        <v>58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Instalace rekuperace v učebnách SPŠ Trutnov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112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113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114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3.NP - Stavební část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Horská 59, 541 01 Trutnov</v>
      </c>
      <c r="G91" s="37"/>
      <c r="H91" s="37"/>
      <c r="I91" s="29" t="s">
        <v>22</v>
      </c>
      <c r="J91" s="76" t="str">
        <f>IF(J14="","",J14)</f>
        <v>24. 1. 2020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25.65" customHeight="1">
      <c r="A93" s="35"/>
      <c r="B93" s="36"/>
      <c r="C93" s="29" t="s">
        <v>24</v>
      </c>
      <c r="D93" s="37"/>
      <c r="E93" s="37"/>
      <c r="F93" s="24" t="str">
        <f>E17</f>
        <v>Střední průmyslová škola, Trutnov, Školní 101</v>
      </c>
      <c r="G93" s="37"/>
      <c r="H93" s="37"/>
      <c r="I93" s="29" t="s">
        <v>31</v>
      </c>
      <c r="J93" s="33" t="str">
        <f>E23</f>
        <v>APA Vamberk, s.r.o.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5.65" customHeight="1">
      <c r="A94" s="35"/>
      <c r="B94" s="36"/>
      <c r="C94" s="29" t="s">
        <v>29</v>
      </c>
      <c r="D94" s="37"/>
      <c r="E94" s="37"/>
      <c r="F94" s="24" t="str">
        <f>IF(E20="","",E20)</f>
        <v>Vyplň údaj</v>
      </c>
      <c r="G94" s="37"/>
      <c r="H94" s="37"/>
      <c r="I94" s="29" t="s">
        <v>37</v>
      </c>
      <c r="J94" s="33" t="str">
        <f>E26</f>
        <v>Ing. Stanislav Lejsek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117</v>
      </c>
      <c r="D96" s="182"/>
      <c r="E96" s="182"/>
      <c r="F96" s="182"/>
      <c r="G96" s="182"/>
      <c r="H96" s="182"/>
      <c r="I96" s="182"/>
      <c r="J96" s="183" t="s">
        <v>118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119</v>
      </c>
      <c r="D98" s="37"/>
      <c r="E98" s="37"/>
      <c r="F98" s="37"/>
      <c r="G98" s="37"/>
      <c r="H98" s="37"/>
      <c r="I98" s="37"/>
      <c r="J98" s="107">
        <f>J132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120</v>
      </c>
    </row>
    <row r="99" s="9" customFormat="1" ht="24.96" customHeight="1">
      <c r="A99" s="9"/>
      <c r="B99" s="185"/>
      <c r="C99" s="186"/>
      <c r="D99" s="187" t="s">
        <v>121</v>
      </c>
      <c r="E99" s="188"/>
      <c r="F99" s="188"/>
      <c r="G99" s="188"/>
      <c r="H99" s="188"/>
      <c r="I99" s="188"/>
      <c r="J99" s="189">
        <f>J133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124</v>
      </c>
      <c r="E100" s="193"/>
      <c r="F100" s="193"/>
      <c r="G100" s="193"/>
      <c r="H100" s="193"/>
      <c r="I100" s="193"/>
      <c r="J100" s="194">
        <f>J134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1"/>
      <c r="C101" s="130"/>
      <c r="D101" s="192" t="s">
        <v>125</v>
      </c>
      <c r="E101" s="193"/>
      <c r="F101" s="193"/>
      <c r="G101" s="193"/>
      <c r="H101" s="193"/>
      <c r="I101" s="193"/>
      <c r="J101" s="194">
        <f>J137</f>
        <v>0</v>
      </c>
      <c r="K101" s="130"/>
      <c r="L101" s="19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1"/>
      <c r="C102" s="130"/>
      <c r="D102" s="192" t="s">
        <v>126</v>
      </c>
      <c r="E102" s="193"/>
      <c r="F102" s="193"/>
      <c r="G102" s="193"/>
      <c r="H102" s="193"/>
      <c r="I102" s="193"/>
      <c r="J102" s="194">
        <f>J142</f>
        <v>0</v>
      </c>
      <c r="K102" s="130"/>
      <c r="L102" s="19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5"/>
      <c r="C103" s="186"/>
      <c r="D103" s="187" t="s">
        <v>127</v>
      </c>
      <c r="E103" s="188"/>
      <c r="F103" s="188"/>
      <c r="G103" s="188"/>
      <c r="H103" s="188"/>
      <c r="I103" s="188"/>
      <c r="J103" s="189">
        <f>J144</f>
        <v>0</v>
      </c>
      <c r="K103" s="186"/>
      <c r="L103" s="19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1"/>
      <c r="C104" s="130"/>
      <c r="D104" s="192" t="s">
        <v>458</v>
      </c>
      <c r="E104" s="193"/>
      <c r="F104" s="193"/>
      <c r="G104" s="193"/>
      <c r="H104" s="193"/>
      <c r="I104" s="193"/>
      <c r="J104" s="194">
        <f>J145</f>
        <v>0</v>
      </c>
      <c r="K104" s="130"/>
      <c r="L104" s="19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1"/>
      <c r="C105" s="130"/>
      <c r="D105" s="192" t="s">
        <v>459</v>
      </c>
      <c r="E105" s="193"/>
      <c r="F105" s="193"/>
      <c r="G105" s="193"/>
      <c r="H105" s="193"/>
      <c r="I105" s="193"/>
      <c r="J105" s="194">
        <f>J149</f>
        <v>0</v>
      </c>
      <c r="K105" s="130"/>
      <c r="L105" s="19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1"/>
      <c r="C106" s="130"/>
      <c r="D106" s="192" t="s">
        <v>128</v>
      </c>
      <c r="E106" s="193"/>
      <c r="F106" s="193"/>
      <c r="G106" s="193"/>
      <c r="H106" s="193"/>
      <c r="I106" s="193"/>
      <c r="J106" s="194">
        <f>J153</f>
        <v>0</v>
      </c>
      <c r="K106" s="130"/>
      <c r="L106" s="19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1"/>
      <c r="C107" s="130"/>
      <c r="D107" s="192" t="s">
        <v>363</v>
      </c>
      <c r="E107" s="193"/>
      <c r="F107" s="193"/>
      <c r="G107" s="193"/>
      <c r="H107" s="193"/>
      <c r="I107" s="193"/>
      <c r="J107" s="194">
        <f>J167</f>
        <v>0</v>
      </c>
      <c r="K107" s="130"/>
      <c r="L107" s="19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1"/>
      <c r="C108" s="130"/>
      <c r="D108" s="192" t="s">
        <v>130</v>
      </c>
      <c r="E108" s="193"/>
      <c r="F108" s="193"/>
      <c r="G108" s="193"/>
      <c r="H108" s="193"/>
      <c r="I108" s="193"/>
      <c r="J108" s="194">
        <f>J176</f>
        <v>0</v>
      </c>
      <c r="K108" s="130"/>
      <c r="L108" s="19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1"/>
      <c r="C109" s="130"/>
      <c r="D109" s="192" t="s">
        <v>131</v>
      </c>
      <c r="E109" s="193"/>
      <c r="F109" s="193"/>
      <c r="G109" s="193"/>
      <c r="H109" s="193"/>
      <c r="I109" s="193"/>
      <c r="J109" s="194">
        <f>J178</f>
        <v>0</v>
      </c>
      <c r="K109" s="130"/>
      <c r="L109" s="19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85"/>
      <c r="C110" s="186"/>
      <c r="D110" s="187" t="s">
        <v>132</v>
      </c>
      <c r="E110" s="188"/>
      <c r="F110" s="188"/>
      <c r="G110" s="188"/>
      <c r="H110" s="188"/>
      <c r="I110" s="188"/>
      <c r="J110" s="189">
        <f>J182</f>
        <v>0</v>
      </c>
      <c r="K110" s="186"/>
      <c r="L110" s="190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2" customFormat="1" ht="21.84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63"/>
      <c r="C112" s="64"/>
      <c r="D112" s="64"/>
      <c r="E112" s="64"/>
      <c r="F112" s="64"/>
      <c r="G112" s="64"/>
      <c r="H112" s="64"/>
      <c r="I112" s="64"/>
      <c r="J112" s="64"/>
      <c r="K112" s="64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6" s="2" customFormat="1" ht="6.96" customHeight="1">
      <c r="A116" s="35"/>
      <c r="B116" s="65"/>
      <c r="C116" s="66"/>
      <c r="D116" s="66"/>
      <c r="E116" s="66"/>
      <c r="F116" s="66"/>
      <c r="G116" s="66"/>
      <c r="H116" s="66"/>
      <c r="I116" s="66"/>
      <c r="J116" s="66"/>
      <c r="K116" s="66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4.96" customHeight="1">
      <c r="A117" s="35"/>
      <c r="B117" s="36"/>
      <c r="C117" s="20" t="s">
        <v>133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16</v>
      </c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6.5" customHeight="1">
      <c r="A120" s="35"/>
      <c r="B120" s="36"/>
      <c r="C120" s="37"/>
      <c r="D120" s="37"/>
      <c r="E120" s="180" t="str">
        <f>E7</f>
        <v>Instalace rekuperace v učebnách SPŠ Trutnov</v>
      </c>
      <c r="F120" s="29"/>
      <c r="G120" s="29"/>
      <c r="H120" s="29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" customFormat="1" ht="12" customHeight="1">
      <c r="B121" s="18"/>
      <c r="C121" s="29" t="s">
        <v>112</v>
      </c>
      <c r="D121" s="19"/>
      <c r="E121" s="19"/>
      <c r="F121" s="19"/>
      <c r="G121" s="19"/>
      <c r="H121" s="19"/>
      <c r="I121" s="19"/>
      <c r="J121" s="19"/>
      <c r="K121" s="19"/>
      <c r="L121" s="17"/>
    </row>
    <row r="122" s="2" customFormat="1" ht="16.5" customHeight="1">
      <c r="A122" s="35"/>
      <c r="B122" s="36"/>
      <c r="C122" s="37"/>
      <c r="D122" s="37"/>
      <c r="E122" s="180" t="s">
        <v>113</v>
      </c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2" customHeight="1">
      <c r="A123" s="35"/>
      <c r="B123" s="36"/>
      <c r="C123" s="29" t="s">
        <v>114</v>
      </c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6.5" customHeight="1">
      <c r="A124" s="35"/>
      <c r="B124" s="36"/>
      <c r="C124" s="37"/>
      <c r="D124" s="37"/>
      <c r="E124" s="73" t="str">
        <f>E11</f>
        <v>3.NP - Stavební část</v>
      </c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6.96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2" customHeight="1">
      <c r="A126" s="35"/>
      <c r="B126" s="36"/>
      <c r="C126" s="29" t="s">
        <v>20</v>
      </c>
      <c r="D126" s="37"/>
      <c r="E126" s="37"/>
      <c r="F126" s="24" t="str">
        <f>F14</f>
        <v>Horská 59, 541 01 Trutnov</v>
      </c>
      <c r="G126" s="37"/>
      <c r="H126" s="37"/>
      <c r="I126" s="29" t="s">
        <v>22</v>
      </c>
      <c r="J126" s="76" t="str">
        <f>IF(J14="","",J14)</f>
        <v>24. 1. 2020</v>
      </c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6.96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25.65" customHeight="1">
      <c r="A128" s="35"/>
      <c r="B128" s="36"/>
      <c r="C128" s="29" t="s">
        <v>24</v>
      </c>
      <c r="D128" s="37"/>
      <c r="E128" s="37"/>
      <c r="F128" s="24" t="str">
        <f>E17</f>
        <v>Střední průmyslová škola, Trutnov, Školní 101</v>
      </c>
      <c r="G128" s="37"/>
      <c r="H128" s="37"/>
      <c r="I128" s="29" t="s">
        <v>31</v>
      </c>
      <c r="J128" s="33" t="str">
        <f>E23</f>
        <v>APA Vamberk, s.r.o.</v>
      </c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25.65" customHeight="1">
      <c r="A129" s="35"/>
      <c r="B129" s="36"/>
      <c r="C129" s="29" t="s">
        <v>29</v>
      </c>
      <c r="D129" s="37"/>
      <c r="E129" s="37"/>
      <c r="F129" s="24" t="str">
        <f>IF(E20="","",E20)</f>
        <v>Vyplň údaj</v>
      </c>
      <c r="G129" s="37"/>
      <c r="H129" s="37"/>
      <c r="I129" s="29" t="s">
        <v>37</v>
      </c>
      <c r="J129" s="33" t="str">
        <f>E26</f>
        <v>Ing. Stanislav Lejsek</v>
      </c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10.32" customHeight="1">
      <c r="A130" s="35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11" customFormat="1" ht="29.28" customHeight="1">
      <c r="A131" s="196"/>
      <c r="B131" s="197"/>
      <c r="C131" s="198" t="s">
        <v>134</v>
      </c>
      <c r="D131" s="199" t="s">
        <v>67</v>
      </c>
      <c r="E131" s="199" t="s">
        <v>63</v>
      </c>
      <c r="F131" s="199" t="s">
        <v>64</v>
      </c>
      <c r="G131" s="199" t="s">
        <v>135</v>
      </c>
      <c r="H131" s="199" t="s">
        <v>136</v>
      </c>
      <c r="I131" s="199" t="s">
        <v>137</v>
      </c>
      <c r="J131" s="200" t="s">
        <v>118</v>
      </c>
      <c r="K131" s="201" t="s">
        <v>138</v>
      </c>
      <c r="L131" s="202"/>
      <c r="M131" s="97" t="s">
        <v>1</v>
      </c>
      <c r="N131" s="98" t="s">
        <v>46</v>
      </c>
      <c r="O131" s="98" t="s">
        <v>139</v>
      </c>
      <c r="P131" s="98" t="s">
        <v>140</v>
      </c>
      <c r="Q131" s="98" t="s">
        <v>141</v>
      </c>
      <c r="R131" s="98" t="s">
        <v>142</v>
      </c>
      <c r="S131" s="98" t="s">
        <v>143</v>
      </c>
      <c r="T131" s="99" t="s">
        <v>144</v>
      </c>
      <c r="U131" s="196"/>
      <c r="V131" s="196"/>
      <c r="W131" s="196"/>
      <c r="X131" s="196"/>
      <c r="Y131" s="196"/>
      <c r="Z131" s="196"/>
      <c r="AA131" s="196"/>
      <c r="AB131" s="196"/>
      <c r="AC131" s="196"/>
      <c r="AD131" s="196"/>
      <c r="AE131" s="196"/>
    </row>
    <row r="132" s="2" customFormat="1" ht="22.8" customHeight="1">
      <c r="A132" s="35"/>
      <c r="B132" s="36"/>
      <c r="C132" s="104" t="s">
        <v>145</v>
      </c>
      <c r="D132" s="37"/>
      <c r="E132" s="37"/>
      <c r="F132" s="37"/>
      <c r="G132" s="37"/>
      <c r="H132" s="37"/>
      <c r="I132" s="37"/>
      <c r="J132" s="203">
        <f>BK132</f>
        <v>0</v>
      </c>
      <c r="K132" s="37"/>
      <c r="L132" s="41"/>
      <c r="M132" s="100"/>
      <c r="N132" s="204"/>
      <c r="O132" s="101"/>
      <c r="P132" s="205">
        <f>P133+P144+P182</f>
        <v>0</v>
      </c>
      <c r="Q132" s="101"/>
      <c r="R132" s="205">
        <f>R133+R144+R182</f>
        <v>3.8720633999999996</v>
      </c>
      <c r="S132" s="101"/>
      <c r="T132" s="206">
        <f>T133+T144+T182</f>
        <v>1.855631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81</v>
      </c>
      <c r="AU132" s="14" t="s">
        <v>120</v>
      </c>
      <c r="BK132" s="207">
        <f>BK133+BK144+BK182</f>
        <v>0</v>
      </c>
    </row>
    <row r="133" s="12" customFormat="1" ht="25.92" customHeight="1">
      <c r="A133" s="12"/>
      <c r="B133" s="208"/>
      <c r="C133" s="209"/>
      <c r="D133" s="210" t="s">
        <v>81</v>
      </c>
      <c r="E133" s="211" t="s">
        <v>146</v>
      </c>
      <c r="F133" s="211" t="s">
        <v>147</v>
      </c>
      <c r="G133" s="209"/>
      <c r="H133" s="209"/>
      <c r="I133" s="212"/>
      <c r="J133" s="213">
        <f>BK133</f>
        <v>0</v>
      </c>
      <c r="K133" s="209"/>
      <c r="L133" s="214"/>
      <c r="M133" s="215"/>
      <c r="N133" s="216"/>
      <c r="O133" s="216"/>
      <c r="P133" s="217">
        <f>P134+P137+P142</f>
        <v>0</v>
      </c>
      <c r="Q133" s="216"/>
      <c r="R133" s="217">
        <f>R134+R137+R142</f>
        <v>0.043129000000000001</v>
      </c>
      <c r="S133" s="216"/>
      <c r="T133" s="218">
        <f>T134+T137+T142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9" t="s">
        <v>36</v>
      </c>
      <c r="AT133" s="220" t="s">
        <v>81</v>
      </c>
      <c r="AU133" s="220" t="s">
        <v>82</v>
      </c>
      <c r="AY133" s="219" t="s">
        <v>148</v>
      </c>
      <c r="BK133" s="221">
        <f>BK134+BK137+BK142</f>
        <v>0</v>
      </c>
    </row>
    <row r="134" s="12" customFormat="1" ht="22.8" customHeight="1">
      <c r="A134" s="12"/>
      <c r="B134" s="208"/>
      <c r="C134" s="209"/>
      <c r="D134" s="210" t="s">
        <v>81</v>
      </c>
      <c r="E134" s="222" t="s">
        <v>185</v>
      </c>
      <c r="F134" s="222" t="s">
        <v>189</v>
      </c>
      <c r="G134" s="209"/>
      <c r="H134" s="209"/>
      <c r="I134" s="212"/>
      <c r="J134" s="223">
        <f>BK134</f>
        <v>0</v>
      </c>
      <c r="K134" s="209"/>
      <c r="L134" s="214"/>
      <c r="M134" s="215"/>
      <c r="N134" s="216"/>
      <c r="O134" s="216"/>
      <c r="P134" s="217">
        <f>SUM(P135:P136)</f>
        <v>0</v>
      </c>
      <c r="Q134" s="216"/>
      <c r="R134" s="217">
        <f>SUM(R135:R136)</f>
        <v>0.043129000000000001</v>
      </c>
      <c r="S134" s="216"/>
      <c r="T134" s="218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9" t="s">
        <v>36</v>
      </c>
      <c r="AT134" s="220" t="s">
        <v>81</v>
      </c>
      <c r="AU134" s="220" t="s">
        <v>36</v>
      </c>
      <c r="AY134" s="219" t="s">
        <v>148</v>
      </c>
      <c r="BK134" s="221">
        <f>SUM(BK135:BK136)</f>
        <v>0</v>
      </c>
    </row>
    <row r="135" s="2" customFormat="1" ht="24.15" customHeight="1">
      <c r="A135" s="35"/>
      <c r="B135" s="36"/>
      <c r="C135" s="224" t="s">
        <v>36</v>
      </c>
      <c r="D135" s="224" t="s">
        <v>151</v>
      </c>
      <c r="E135" s="225" t="s">
        <v>191</v>
      </c>
      <c r="F135" s="226" t="s">
        <v>192</v>
      </c>
      <c r="G135" s="227" t="s">
        <v>164</v>
      </c>
      <c r="H135" s="228">
        <v>253.69999999999999</v>
      </c>
      <c r="I135" s="229"/>
      <c r="J135" s="230">
        <f>ROUND(I135*H135,2)</f>
        <v>0</v>
      </c>
      <c r="K135" s="231"/>
      <c r="L135" s="41"/>
      <c r="M135" s="232" t="s">
        <v>1</v>
      </c>
      <c r="N135" s="233" t="s">
        <v>47</v>
      </c>
      <c r="O135" s="88"/>
      <c r="P135" s="234">
        <f>O135*H135</f>
        <v>0</v>
      </c>
      <c r="Q135" s="234">
        <v>0.00012999999999999999</v>
      </c>
      <c r="R135" s="234">
        <f>Q135*H135</f>
        <v>0.032980999999999996</v>
      </c>
      <c r="S135" s="234">
        <v>0</v>
      </c>
      <c r="T135" s="23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6" t="s">
        <v>155</v>
      </c>
      <c r="AT135" s="236" t="s">
        <v>151</v>
      </c>
      <c r="AU135" s="236" t="s">
        <v>90</v>
      </c>
      <c r="AY135" s="14" t="s">
        <v>148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4" t="s">
        <v>36</v>
      </c>
      <c r="BK135" s="237">
        <f>ROUND(I135*H135,2)</f>
        <v>0</v>
      </c>
      <c r="BL135" s="14" t="s">
        <v>155</v>
      </c>
      <c r="BM135" s="236" t="s">
        <v>460</v>
      </c>
    </row>
    <row r="136" s="2" customFormat="1" ht="24.15" customHeight="1">
      <c r="A136" s="35"/>
      <c r="B136" s="36"/>
      <c r="C136" s="224" t="s">
        <v>90</v>
      </c>
      <c r="D136" s="224" t="s">
        <v>151</v>
      </c>
      <c r="E136" s="225" t="s">
        <v>195</v>
      </c>
      <c r="F136" s="226" t="s">
        <v>196</v>
      </c>
      <c r="G136" s="227" t="s">
        <v>164</v>
      </c>
      <c r="H136" s="228">
        <v>253.69999999999999</v>
      </c>
      <c r="I136" s="229"/>
      <c r="J136" s="230">
        <f>ROUND(I136*H136,2)</f>
        <v>0</v>
      </c>
      <c r="K136" s="231"/>
      <c r="L136" s="41"/>
      <c r="M136" s="232" t="s">
        <v>1</v>
      </c>
      <c r="N136" s="233" t="s">
        <v>47</v>
      </c>
      <c r="O136" s="88"/>
      <c r="P136" s="234">
        <f>O136*H136</f>
        <v>0</v>
      </c>
      <c r="Q136" s="234">
        <v>4.0000000000000003E-05</v>
      </c>
      <c r="R136" s="234">
        <f>Q136*H136</f>
        <v>0.010148000000000001</v>
      </c>
      <c r="S136" s="234">
        <v>0</v>
      </c>
      <c r="T136" s="23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6" t="s">
        <v>155</v>
      </c>
      <c r="AT136" s="236" t="s">
        <v>151</v>
      </c>
      <c r="AU136" s="236" t="s">
        <v>90</v>
      </c>
      <c r="AY136" s="14" t="s">
        <v>148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4" t="s">
        <v>36</v>
      </c>
      <c r="BK136" s="237">
        <f>ROUND(I136*H136,2)</f>
        <v>0</v>
      </c>
      <c r="BL136" s="14" t="s">
        <v>155</v>
      </c>
      <c r="BM136" s="236" t="s">
        <v>461</v>
      </c>
    </row>
    <row r="137" s="12" customFormat="1" ht="22.8" customHeight="1">
      <c r="A137" s="12"/>
      <c r="B137" s="208"/>
      <c r="C137" s="209"/>
      <c r="D137" s="210" t="s">
        <v>81</v>
      </c>
      <c r="E137" s="222" t="s">
        <v>214</v>
      </c>
      <c r="F137" s="222" t="s">
        <v>215</v>
      </c>
      <c r="G137" s="209"/>
      <c r="H137" s="209"/>
      <c r="I137" s="212"/>
      <c r="J137" s="223">
        <f>BK137</f>
        <v>0</v>
      </c>
      <c r="K137" s="209"/>
      <c r="L137" s="214"/>
      <c r="M137" s="215"/>
      <c r="N137" s="216"/>
      <c r="O137" s="216"/>
      <c r="P137" s="217">
        <f>SUM(P138:P141)</f>
        <v>0</v>
      </c>
      <c r="Q137" s="216"/>
      <c r="R137" s="217">
        <f>SUM(R138:R141)</f>
        <v>0</v>
      </c>
      <c r="S137" s="216"/>
      <c r="T137" s="218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9" t="s">
        <v>36</v>
      </c>
      <c r="AT137" s="220" t="s">
        <v>81</v>
      </c>
      <c r="AU137" s="220" t="s">
        <v>36</v>
      </c>
      <c r="AY137" s="219" t="s">
        <v>148</v>
      </c>
      <c r="BK137" s="221">
        <f>SUM(BK138:BK141)</f>
        <v>0</v>
      </c>
    </row>
    <row r="138" s="2" customFormat="1" ht="24.15" customHeight="1">
      <c r="A138" s="35"/>
      <c r="B138" s="36"/>
      <c r="C138" s="224" t="s">
        <v>149</v>
      </c>
      <c r="D138" s="224" t="s">
        <v>151</v>
      </c>
      <c r="E138" s="225" t="s">
        <v>217</v>
      </c>
      <c r="F138" s="226" t="s">
        <v>218</v>
      </c>
      <c r="G138" s="227" t="s">
        <v>219</v>
      </c>
      <c r="H138" s="228">
        <v>1.8560000000000001</v>
      </c>
      <c r="I138" s="229"/>
      <c r="J138" s="230">
        <f>ROUND(I138*H138,2)</f>
        <v>0</v>
      </c>
      <c r="K138" s="231"/>
      <c r="L138" s="41"/>
      <c r="M138" s="232" t="s">
        <v>1</v>
      </c>
      <c r="N138" s="233" t="s">
        <v>47</v>
      </c>
      <c r="O138" s="88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6" t="s">
        <v>155</v>
      </c>
      <c r="AT138" s="236" t="s">
        <v>151</v>
      </c>
      <c r="AU138" s="236" t="s">
        <v>90</v>
      </c>
      <c r="AY138" s="14" t="s">
        <v>148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4" t="s">
        <v>36</v>
      </c>
      <c r="BK138" s="237">
        <f>ROUND(I138*H138,2)</f>
        <v>0</v>
      </c>
      <c r="BL138" s="14" t="s">
        <v>155</v>
      </c>
      <c r="BM138" s="236" t="s">
        <v>462</v>
      </c>
    </row>
    <row r="139" s="2" customFormat="1" ht="24.15" customHeight="1">
      <c r="A139" s="35"/>
      <c r="B139" s="36"/>
      <c r="C139" s="224" t="s">
        <v>155</v>
      </c>
      <c r="D139" s="224" t="s">
        <v>151</v>
      </c>
      <c r="E139" s="225" t="s">
        <v>222</v>
      </c>
      <c r="F139" s="226" t="s">
        <v>223</v>
      </c>
      <c r="G139" s="227" t="s">
        <v>219</v>
      </c>
      <c r="H139" s="228">
        <v>1.8560000000000001</v>
      </c>
      <c r="I139" s="229"/>
      <c r="J139" s="230">
        <f>ROUND(I139*H139,2)</f>
        <v>0</v>
      </c>
      <c r="K139" s="231"/>
      <c r="L139" s="41"/>
      <c r="M139" s="232" t="s">
        <v>1</v>
      </c>
      <c r="N139" s="233" t="s">
        <v>47</v>
      </c>
      <c r="O139" s="88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6" t="s">
        <v>155</v>
      </c>
      <c r="AT139" s="236" t="s">
        <v>151</v>
      </c>
      <c r="AU139" s="236" t="s">
        <v>90</v>
      </c>
      <c r="AY139" s="14" t="s">
        <v>148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4" t="s">
        <v>36</v>
      </c>
      <c r="BK139" s="237">
        <f>ROUND(I139*H139,2)</f>
        <v>0</v>
      </c>
      <c r="BL139" s="14" t="s">
        <v>155</v>
      </c>
      <c r="BM139" s="236" t="s">
        <v>463</v>
      </c>
    </row>
    <row r="140" s="2" customFormat="1" ht="24.15" customHeight="1">
      <c r="A140" s="35"/>
      <c r="B140" s="36"/>
      <c r="C140" s="224" t="s">
        <v>171</v>
      </c>
      <c r="D140" s="224" t="s">
        <v>151</v>
      </c>
      <c r="E140" s="225" t="s">
        <v>226</v>
      </c>
      <c r="F140" s="226" t="s">
        <v>227</v>
      </c>
      <c r="G140" s="227" t="s">
        <v>219</v>
      </c>
      <c r="H140" s="228">
        <v>16.704000000000001</v>
      </c>
      <c r="I140" s="229"/>
      <c r="J140" s="230">
        <f>ROUND(I140*H140,2)</f>
        <v>0</v>
      </c>
      <c r="K140" s="231"/>
      <c r="L140" s="41"/>
      <c r="M140" s="232" t="s">
        <v>1</v>
      </c>
      <c r="N140" s="233" t="s">
        <v>47</v>
      </c>
      <c r="O140" s="88"/>
      <c r="P140" s="234">
        <f>O140*H140</f>
        <v>0</v>
      </c>
      <c r="Q140" s="234">
        <v>0</v>
      </c>
      <c r="R140" s="234">
        <f>Q140*H140</f>
        <v>0</v>
      </c>
      <c r="S140" s="234">
        <v>0</v>
      </c>
      <c r="T140" s="23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6" t="s">
        <v>155</v>
      </c>
      <c r="AT140" s="236" t="s">
        <v>151</v>
      </c>
      <c r="AU140" s="236" t="s">
        <v>90</v>
      </c>
      <c r="AY140" s="14" t="s">
        <v>148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4" t="s">
        <v>36</v>
      </c>
      <c r="BK140" s="237">
        <f>ROUND(I140*H140,2)</f>
        <v>0</v>
      </c>
      <c r="BL140" s="14" t="s">
        <v>155</v>
      </c>
      <c r="BM140" s="236" t="s">
        <v>464</v>
      </c>
    </row>
    <row r="141" s="2" customFormat="1" ht="24.15" customHeight="1">
      <c r="A141" s="35"/>
      <c r="B141" s="36"/>
      <c r="C141" s="224" t="s">
        <v>169</v>
      </c>
      <c r="D141" s="224" t="s">
        <v>151</v>
      </c>
      <c r="E141" s="225" t="s">
        <v>230</v>
      </c>
      <c r="F141" s="226" t="s">
        <v>231</v>
      </c>
      <c r="G141" s="227" t="s">
        <v>219</v>
      </c>
      <c r="H141" s="228">
        <v>1.8560000000000001</v>
      </c>
      <c r="I141" s="229"/>
      <c r="J141" s="230">
        <f>ROUND(I141*H141,2)</f>
        <v>0</v>
      </c>
      <c r="K141" s="231"/>
      <c r="L141" s="41"/>
      <c r="M141" s="232" t="s">
        <v>1</v>
      </c>
      <c r="N141" s="233" t="s">
        <v>47</v>
      </c>
      <c r="O141" s="88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6" t="s">
        <v>155</v>
      </c>
      <c r="AT141" s="236" t="s">
        <v>151</v>
      </c>
      <c r="AU141" s="236" t="s">
        <v>90</v>
      </c>
      <c r="AY141" s="14" t="s">
        <v>148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4" t="s">
        <v>36</v>
      </c>
      <c r="BK141" s="237">
        <f>ROUND(I141*H141,2)</f>
        <v>0</v>
      </c>
      <c r="BL141" s="14" t="s">
        <v>155</v>
      </c>
      <c r="BM141" s="236" t="s">
        <v>465</v>
      </c>
    </row>
    <row r="142" s="12" customFormat="1" ht="22.8" customHeight="1">
      <c r="A142" s="12"/>
      <c r="B142" s="208"/>
      <c r="C142" s="209"/>
      <c r="D142" s="210" t="s">
        <v>81</v>
      </c>
      <c r="E142" s="222" t="s">
        <v>233</v>
      </c>
      <c r="F142" s="222" t="s">
        <v>234</v>
      </c>
      <c r="G142" s="209"/>
      <c r="H142" s="209"/>
      <c r="I142" s="212"/>
      <c r="J142" s="223">
        <f>BK142</f>
        <v>0</v>
      </c>
      <c r="K142" s="209"/>
      <c r="L142" s="214"/>
      <c r="M142" s="215"/>
      <c r="N142" s="216"/>
      <c r="O142" s="216"/>
      <c r="P142" s="217">
        <f>P143</f>
        <v>0</v>
      </c>
      <c r="Q142" s="216"/>
      <c r="R142" s="217">
        <f>R143</f>
        <v>0</v>
      </c>
      <c r="S142" s="216"/>
      <c r="T142" s="218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9" t="s">
        <v>36</v>
      </c>
      <c r="AT142" s="220" t="s">
        <v>81</v>
      </c>
      <c r="AU142" s="220" t="s">
        <v>36</v>
      </c>
      <c r="AY142" s="219" t="s">
        <v>148</v>
      </c>
      <c r="BK142" s="221">
        <f>BK143</f>
        <v>0</v>
      </c>
    </row>
    <row r="143" s="2" customFormat="1" ht="14.4" customHeight="1">
      <c r="A143" s="35"/>
      <c r="B143" s="36"/>
      <c r="C143" s="224" t="s">
        <v>178</v>
      </c>
      <c r="D143" s="224" t="s">
        <v>151</v>
      </c>
      <c r="E143" s="225" t="s">
        <v>236</v>
      </c>
      <c r="F143" s="226" t="s">
        <v>237</v>
      </c>
      <c r="G143" s="227" t="s">
        <v>219</v>
      </c>
      <c r="H143" s="228">
        <v>0.042999999999999997</v>
      </c>
      <c r="I143" s="229"/>
      <c r="J143" s="230">
        <f>ROUND(I143*H143,2)</f>
        <v>0</v>
      </c>
      <c r="K143" s="231"/>
      <c r="L143" s="41"/>
      <c r="M143" s="232" t="s">
        <v>1</v>
      </c>
      <c r="N143" s="233" t="s">
        <v>47</v>
      </c>
      <c r="O143" s="88"/>
      <c r="P143" s="234">
        <f>O143*H143</f>
        <v>0</v>
      </c>
      <c r="Q143" s="234">
        <v>0</v>
      </c>
      <c r="R143" s="234">
        <f>Q143*H143</f>
        <v>0</v>
      </c>
      <c r="S143" s="234">
        <v>0</v>
      </c>
      <c r="T143" s="23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6" t="s">
        <v>155</v>
      </c>
      <c r="AT143" s="236" t="s">
        <v>151</v>
      </c>
      <c r="AU143" s="236" t="s">
        <v>90</v>
      </c>
      <c r="AY143" s="14" t="s">
        <v>148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4" t="s">
        <v>36</v>
      </c>
      <c r="BK143" s="237">
        <f>ROUND(I143*H143,2)</f>
        <v>0</v>
      </c>
      <c r="BL143" s="14" t="s">
        <v>155</v>
      </c>
      <c r="BM143" s="236" t="s">
        <v>466</v>
      </c>
    </row>
    <row r="144" s="12" customFormat="1" ht="25.92" customHeight="1">
      <c r="A144" s="12"/>
      <c r="B144" s="208"/>
      <c r="C144" s="209"/>
      <c r="D144" s="210" t="s">
        <v>81</v>
      </c>
      <c r="E144" s="211" t="s">
        <v>239</v>
      </c>
      <c r="F144" s="211" t="s">
        <v>240</v>
      </c>
      <c r="G144" s="209"/>
      <c r="H144" s="209"/>
      <c r="I144" s="212"/>
      <c r="J144" s="213">
        <f>BK144</f>
        <v>0</v>
      </c>
      <c r="K144" s="209"/>
      <c r="L144" s="214"/>
      <c r="M144" s="215"/>
      <c r="N144" s="216"/>
      <c r="O144" s="216"/>
      <c r="P144" s="217">
        <f>P145+P149+P153+P167+P176+P178</f>
        <v>0</v>
      </c>
      <c r="Q144" s="216"/>
      <c r="R144" s="217">
        <f>R145+R149+R153+R167+R176+R178</f>
        <v>3.8289343999999996</v>
      </c>
      <c r="S144" s="216"/>
      <c r="T144" s="218">
        <f>T145+T149+T153+T167+T176+T178</f>
        <v>1.855631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9" t="s">
        <v>90</v>
      </c>
      <c r="AT144" s="220" t="s">
        <v>81</v>
      </c>
      <c r="AU144" s="220" t="s">
        <v>82</v>
      </c>
      <c r="AY144" s="219" t="s">
        <v>148</v>
      </c>
      <c r="BK144" s="221">
        <f>BK145+BK149+BK153+BK167+BK176+BK178</f>
        <v>0</v>
      </c>
    </row>
    <row r="145" s="12" customFormat="1" ht="22.8" customHeight="1">
      <c r="A145" s="12"/>
      <c r="B145" s="208"/>
      <c r="C145" s="209"/>
      <c r="D145" s="210" t="s">
        <v>81</v>
      </c>
      <c r="E145" s="222" t="s">
        <v>467</v>
      </c>
      <c r="F145" s="222" t="s">
        <v>468</v>
      </c>
      <c r="G145" s="209"/>
      <c r="H145" s="209"/>
      <c r="I145" s="212"/>
      <c r="J145" s="223">
        <f>BK145</f>
        <v>0</v>
      </c>
      <c r="K145" s="209"/>
      <c r="L145" s="214"/>
      <c r="M145" s="215"/>
      <c r="N145" s="216"/>
      <c r="O145" s="216"/>
      <c r="P145" s="217">
        <f>SUM(P146:P148)</f>
        <v>0</v>
      </c>
      <c r="Q145" s="216"/>
      <c r="R145" s="217">
        <f>SUM(R146:R148)</f>
        <v>0.013538999999999999</v>
      </c>
      <c r="S145" s="216"/>
      <c r="T145" s="218">
        <f>SUM(T146:T148)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9" t="s">
        <v>90</v>
      </c>
      <c r="AT145" s="220" t="s">
        <v>81</v>
      </c>
      <c r="AU145" s="220" t="s">
        <v>36</v>
      </c>
      <c r="AY145" s="219" t="s">
        <v>148</v>
      </c>
      <c r="BK145" s="221">
        <f>SUM(BK146:BK148)</f>
        <v>0</v>
      </c>
    </row>
    <row r="146" s="2" customFormat="1" ht="37.8" customHeight="1">
      <c r="A146" s="35"/>
      <c r="B146" s="36"/>
      <c r="C146" s="224" t="s">
        <v>160</v>
      </c>
      <c r="D146" s="224" t="s">
        <v>151</v>
      </c>
      <c r="E146" s="225" t="s">
        <v>469</v>
      </c>
      <c r="F146" s="226" t="s">
        <v>470</v>
      </c>
      <c r="G146" s="227" t="s">
        <v>164</v>
      </c>
      <c r="H146" s="228">
        <v>45.130000000000003</v>
      </c>
      <c r="I146" s="229"/>
      <c r="J146" s="230">
        <f>ROUND(I146*H146,2)</f>
        <v>0</v>
      </c>
      <c r="K146" s="231"/>
      <c r="L146" s="41"/>
      <c r="M146" s="232" t="s">
        <v>1</v>
      </c>
      <c r="N146" s="233" t="s">
        <v>47</v>
      </c>
      <c r="O146" s="88"/>
      <c r="P146" s="234">
        <f>O146*H146</f>
        <v>0</v>
      </c>
      <c r="Q146" s="234">
        <v>0</v>
      </c>
      <c r="R146" s="234">
        <f>Q146*H146</f>
        <v>0</v>
      </c>
      <c r="S146" s="234">
        <v>0</v>
      </c>
      <c r="T146" s="23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6" t="s">
        <v>216</v>
      </c>
      <c r="AT146" s="236" t="s">
        <v>151</v>
      </c>
      <c r="AU146" s="236" t="s">
        <v>90</v>
      </c>
      <c r="AY146" s="14" t="s">
        <v>148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4" t="s">
        <v>36</v>
      </c>
      <c r="BK146" s="237">
        <f>ROUND(I146*H146,2)</f>
        <v>0</v>
      </c>
      <c r="BL146" s="14" t="s">
        <v>216</v>
      </c>
      <c r="BM146" s="236" t="s">
        <v>471</v>
      </c>
    </row>
    <row r="147" s="2" customFormat="1" ht="24.15" customHeight="1">
      <c r="A147" s="35"/>
      <c r="B147" s="36"/>
      <c r="C147" s="224" t="s">
        <v>185</v>
      </c>
      <c r="D147" s="224" t="s">
        <v>151</v>
      </c>
      <c r="E147" s="225" t="s">
        <v>472</v>
      </c>
      <c r="F147" s="226" t="s">
        <v>473</v>
      </c>
      <c r="G147" s="227" t="s">
        <v>164</v>
      </c>
      <c r="H147" s="228">
        <v>45.130000000000003</v>
      </c>
      <c r="I147" s="229"/>
      <c r="J147" s="230">
        <f>ROUND(I147*H147,2)</f>
        <v>0</v>
      </c>
      <c r="K147" s="231"/>
      <c r="L147" s="41"/>
      <c r="M147" s="232" t="s">
        <v>1</v>
      </c>
      <c r="N147" s="233" t="s">
        <v>47</v>
      </c>
      <c r="O147" s="88"/>
      <c r="P147" s="234">
        <f>O147*H147</f>
        <v>0</v>
      </c>
      <c r="Q147" s="234">
        <v>0.00029999999999999997</v>
      </c>
      <c r="R147" s="234">
        <f>Q147*H147</f>
        <v>0.013538999999999999</v>
      </c>
      <c r="S147" s="234">
        <v>0</v>
      </c>
      <c r="T147" s="23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6" t="s">
        <v>216</v>
      </c>
      <c r="AT147" s="236" t="s">
        <v>151</v>
      </c>
      <c r="AU147" s="236" t="s">
        <v>90</v>
      </c>
      <c r="AY147" s="14" t="s">
        <v>148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4" t="s">
        <v>36</v>
      </c>
      <c r="BK147" s="237">
        <f>ROUND(I147*H147,2)</f>
        <v>0</v>
      </c>
      <c r="BL147" s="14" t="s">
        <v>216</v>
      </c>
      <c r="BM147" s="236" t="s">
        <v>474</v>
      </c>
    </row>
    <row r="148" s="2" customFormat="1" ht="24.15" customHeight="1">
      <c r="A148" s="35"/>
      <c r="B148" s="36"/>
      <c r="C148" s="224" t="s">
        <v>190</v>
      </c>
      <c r="D148" s="224" t="s">
        <v>151</v>
      </c>
      <c r="E148" s="225" t="s">
        <v>475</v>
      </c>
      <c r="F148" s="226" t="s">
        <v>476</v>
      </c>
      <c r="G148" s="227" t="s">
        <v>289</v>
      </c>
      <c r="H148" s="249"/>
      <c r="I148" s="229"/>
      <c r="J148" s="230">
        <f>ROUND(I148*H148,2)</f>
        <v>0</v>
      </c>
      <c r="K148" s="231"/>
      <c r="L148" s="41"/>
      <c r="M148" s="232" t="s">
        <v>1</v>
      </c>
      <c r="N148" s="233" t="s">
        <v>47</v>
      </c>
      <c r="O148" s="88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6" t="s">
        <v>216</v>
      </c>
      <c r="AT148" s="236" t="s">
        <v>151</v>
      </c>
      <c r="AU148" s="236" t="s">
        <v>90</v>
      </c>
      <c r="AY148" s="14" t="s">
        <v>148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4" t="s">
        <v>36</v>
      </c>
      <c r="BK148" s="237">
        <f>ROUND(I148*H148,2)</f>
        <v>0</v>
      </c>
      <c r="BL148" s="14" t="s">
        <v>216</v>
      </c>
      <c r="BM148" s="236" t="s">
        <v>477</v>
      </c>
    </row>
    <row r="149" s="12" customFormat="1" ht="22.8" customHeight="1">
      <c r="A149" s="12"/>
      <c r="B149" s="208"/>
      <c r="C149" s="209"/>
      <c r="D149" s="210" t="s">
        <v>81</v>
      </c>
      <c r="E149" s="222" t="s">
        <v>478</v>
      </c>
      <c r="F149" s="222" t="s">
        <v>479</v>
      </c>
      <c r="G149" s="209"/>
      <c r="H149" s="209"/>
      <c r="I149" s="212"/>
      <c r="J149" s="223">
        <f>BK149</f>
        <v>0</v>
      </c>
      <c r="K149" s="209"/>
      <c r="L149" s="214"/>
      <c r="M149" s="215"/>
      <c r="N149" s="216"/>
      <c r="O149" s="216"/>
      <c r="P149" s="217">
        <f>SUM(P150:P152)</f>
        <v>0</v>
      </c>
      <c r="Q149" s="216"/>
      <c r="R149" s="217">
        <f>SUM(R150:R152)</f>
        <v>1.1207</v>
      </c>
      <c r="S149" s="216"/>
      <c r="T149" s="218">
        <f>SUM(T150:T152)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9" t="s">
        <v>90</v>
      </c>
      <c r="AT149" s="220" t="s">
        <v>81</v>
      </c>
      <c r="AU149" s="220" t="s">
        <v>36</v>
      </c>
      <c r="AY149" s="219" t="s">
        <v>148</v>
      </c>
      <c r="BK149" s="221">
        <f>SUM(BK150:BK152)</f>
        <v>0</v>
      </c>
    </row>
    <row r="150" s="2" customFormat="1" ht="24.15" customHeight="1">
      <c r="A150" s="35"/>
      <c r="B150" s="36"/>
      <c r="C150" s="224" t="s">
        <v>194</v>
      </c>
      <c r="D150" s="224" t="s">
        <v>151</v>
      </c>
      <c r="E150" s="225" t="s">
        <v>480</v>
      </c>
      <c r="F150" s="226" t="s">
        <v>481</v>
      </c>
      <c r="G150" s="227" t="s">
        <v>209</v>
      </c>
      <c r="H150" s="228">
        <v>60</v>
      </c>
      <c r="I150" s="229"/>
      <c r="J150" s="230">
        <f>ROUND(I150*H150,2)</f>
        <v>0</v>
      </c>
      <c r="K150" s="231"/>
      <c r="L150" s="41"/>
      <c r="M150" s="232" t="s">
        <v>1</v>
      </c>
      <c r="N150" s="233" t="s">
        <v>47</v>
      </c>
      <c r="O150" s="88"/>
      <c r="P150" s="234">
        <f>O150*H150</f>
        <v>0</v>
      </c>
      <c r="Q150" s="234">
        <v>0.0073200000000000001</v>
      </c>
      <c r="R150" s="234">
        <f>Q150*H150</f>
        <v>0.43920000000000003</v>
      </c>
      <c r="S150" s="234">
        <v>0</v>
      </c>
      <c r="T150" s="23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6" t="s">
        <v>216</v>
      </c>
      <c r="AT150" s="236" t="s">
        <v>151</v>
      </c>
      <c r="AU150" s="236" t="s">
        <v>90</v>
      </c>
      <c r="AY150" s="14" t="s">
        <v>148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4" t="s">
        <v>36</v>
      </c>
      <c r="BK150" s="237">
        <f>ROUND(I150*H150,2)</f>
        <v>0</v>
      </c>
      <c r="BL150" s="14" t="s">
        <v>216</v>
      </c>
      <c r="BM150" s="236" t="s">
        <v>482</v>
      </c>
    </row>
    <row r="151" s="2" customFormat="1" ht="24.15" customHeight="1">
      <c r="A151" s="35"/>
      <c r="B151" s="36"/>
      <c r="C151" s="224" t="s">
        <v>198</v>
      </c>
      <c r="D151" s="224" t="s">
        <v>151</v>
      </c>
      <c r="E151" s="225" t="s">
        <v>483</v>
      </c>
      <c r="F151" s="226" t="s">
        <v>484</v>
      </c>
      <c r="G151" s="227" t="s">
        <v>209</v>
      </c>
      <c r="H151" s="228">
        <v>50</v>
      </c>
      <c r="I151" s="229"/>
      <c r="J151" s="230">
        <f>ROUND(I151*H151,2)</f>
        <v>0</v>
      </c>
      <c r="K151" s="231"/>
      <c r="L151" s="41"/>
      <c r="M151" s="232" t="s">
        <v>1</v>
      </c>
      <c r="N151" s="233" t="s">
        <v>47</v>
      </c>
      <c r="O151" s="88"/>
      <c r="P151" s="234">
        <f>O151*H151</f>
        <v>0</v>
      </c>
      <c r="Q151" s="234">
        <v>0.01363</v>
      </c>
      <c r="R151" s="234">
        <f>Q151*H151</f>
        <v>0.68149999999999999</v>
      </c>
      <c r="S151" s="234">
        <v>0</v>
      </c>
      <c r="T151" s="23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6" t="s">
        <v>216</v>
      </c>
      <c r="AT151" s="236" t="s">
        <v>151</v>
      </c>
      <c r="AU151" s="236" t="s">
        <v>90</v>
      </c>
      <c r="AY151" s="14" t="s">
        <v>148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4" t="s">
        <v>36</v>
      </c>
      <c r="BK151" s="237">
        <f>ROUND(I151*H151,2)</f>
        <v>0</v>
      </c>
      <c r="BL151" s="14" t="s">
        <v>216</v>
      </c>
      <c r="BM151" s="236" t="s">
        <v>485</v>
      </c>
    </row>
    <row r="152" s="2" customFormat="1" ht="24.15" customHeight="1">
      <c r="A152" s="35"/>
      <c r="B152" s="36"/>
      <c r="C152" s="224" t="s">
        <v>202</v>
      </c>
      <c r="D152" s="224" t="s">
        <v>151</v>
      </c>
      <c r="E152" s="225" t="s">
        <v>486</v>
      </c>
      <c r="F152" s="226" t="s">
        <v>487</v>
      </c>
      <c r="G152" s="227" t="s">
        <v>289</v>
      </c>
      <c r="H152" s="249"/>
      <c r="I152" s="229"/>
      <c r="J152" s="230">
        <f>ROUND(I152*H152,2)</f>
        <v>0</v>
      </c>
      <c r="K152" s="231"/>
      <c r="L152" s="41"/>
      <c r="M152" s="232" t="s">
        <v>1</v>
      </c>
      <c r="N152" s="233" t="s">
        <v>47</v>
      </c>
      <c r="O152" s="88"/>
      <c r="P152" s="234">
        <f>O152*H152</f>
        <v>0</v>
      </c>
      <c r="Q152" s="234">
        <v>0</v>
      </c>
      <c r="R152" s="234">
        <f>Q152*H152</f>
        <v>0</v>
      </c>
      <c r="S152" s="234">
        <v>0</v>
      </c>
      <c r="T152" s="23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6" t="s">
        <v>216</v>
      </c>
      <c r="AT152" s="236" t="s">
        <v>151</v>
      </c>
      <c r="AU152" s="236" t="s">
        <v>90</v>
      </c>
      <c r="AY152" s="14" t="s">
        <v>148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4" t="s">
        <v>36</v>
      </c>
      <c r="BK152" s="237">
        <f>ROUND(I152*H152,2)</f>
        <v>0</v>
      </c>
      <c r="BL152" s="14" t="s">
        <v>216</v>
      </c>
      <c r="BM152" s="236" t="s">
        <v>488</v>
      </c>
    </row>
    <row r="153" s="12" customFormat="1" ht="22.8" customHeight="1">
      <c r="A153" s="12"/>
      <c r="B153" s="208"/>
      <c r="C153" s="209"/>
      <c r="D153" s="210" t="s">
        <v>81</v>
      </c>
      <c r="E153" s="222" t="s">
        <v>241</v>
      </c>
      <c r="F153" s="222" t="s">
        <v>242</v>
      </c>
      <c r="G153" s="209"/>
      <c r="H153" s="209"/>
      <c r="I153" s="212"/>
      <c r="J153" s="223">
        <f>BK153</f>
        <v>0</v>
      </c>
      <c r="K153" s="209"/>
      <c r="L153" s="214"/>
      <c r="M153" s="215"/>
      <c r="N153" s="216"/>
      <c r="O153" s="216"/>
      <c r="P153" s="217">
        <f>SUM(P154:P166)</f>
        <v>0</v>
      </c>
      <c r="Q153" s="216"/>
      <c r="R153" s="217">
        <f>SUM(R154:R166)</f>
        <v>2.1485613999999997</v>
      </c>
      <c r="S153" s="216"/>
      <c r="T153" s="218">
        <f>SUM(T154:T166)</f>
        <v>1.3279510000000001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9" t="s">
        <v>90</v>
      </c>
      <c r="AT153" s="220" t="s">
        <v>81</v>
      </c>
      <c r="AU153" s="220" t="s">
        <v>36</v>
      </c>
      <c r="AY153" s="219" t="s">
        <v>148</v>
      </c>
      <c r="BK153" s="221">
        <f>SUM(BK154:BK166)</f>
        <v>0</v>
      </c>
    </row>
    <row r="154" s="2" customFormat="1" ht="24.15" customHeight="1">
      <c r="A154" s="35"/>
      <c r="B154" s="36"/>
      <c r="C154" s="224" t="s">
        <v>206</v>
      </c>
      <c r="D154" s="224" t="s">
        <v>151</v>
      </c>
      <c r="E154" s="225" t="s">
        <v>489</v>
      </c>
      <c r="F154" s="226" t="s">
        <v>490</v>
      </c>
      <c r="G154" s="227" t="s">
        <v>164</v>
      </c>
      <c r="H154" s="228">
        <v>28.710000000000001</v>
      </c>
      <c r="I154" s="229"/>
      <c r="J154" s="230">
        <f>ROUND(I154*H154,2)</f>
        <v>0</v>
      </c>
      <c r="K154" s="231"/>
      <c r="L154" s="41"/>
      <c r="M154" s="232" t="s">
        <v>1</v>
      </c>
      <c r="N154" s="233" t="s">
        <v>47</v>
      </c>
      <c r="O154" s="88"/>
      <c r="P154" s="234">
        <f>O154*H154</f>
        <v>0</v>
      </c>
      <c r="Q154" s="234">
        <v>0.00042000000000000002</v>
      </c>
      <c r="R154" s="234">
        <f>Q154*H154</f>
        <v>0.012058200000000002</v>
      </c>
      <c r="S154" s="234">
        <v>0</v>
      </c>
      <c r="T154" s="23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6" t="s">
        <v>216</v>
      </c>
      <c r="AT154" s="236" t="s">
        <v>151</v>
      </c>
      <c r="AU154" s="236" t="s">
        <v>90</v>
      </c>
      <c r="AY154" s="14" t="s">
        <v>148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4" t="s">
        <v>36</v>
      </c>
      <c r="BK154" s="237">
        <f>ROUND(I154*H154,2)</f>
        <v>0</v>
      </c>
      <c r="BL154" s="14" t="s">
        <v>216</v>
      </c>
      <c r="BM154" s="236" t="s">
        <v>491</v>
      </c>
    </row>
    <row r="155" s="2" customFormat="1" ht="14.4" customHeight="1">
      <c r="A155" s="35"/>
      <c r="B155" s="36"/>
      <c r="C155" s="238" t="s">
        <v>8</v>
      </c>
      <c r="D155" s="238" t="s">
        <v>157</v>
      </c>
      <c r="E155" s="239" t="s">
        <v>492</v>
      </c>
      <c r="F155" s="240" t="s">
        <v>493</v>
      </c>
      <c r="G155" s="241" t="s">
        <v>164</v>
      </c>
      <c r="H155" s="242">
        <v>30.146000000000001</v>
      </c>
      <c r="I155" s="243"/>
      <c r="J155" s="244">
        <f>ROUND(I155*H155,2)</f>
        <v>0</v>
      </c>
      <c r="K155" s="245"/>
      <c r="L155" s="246"/>
      <c r="M155" s="247" t="s">
        <v>1</v>
      </c>
      <c r="N155" s="248" t="s">
        <v>47</v>
      </c>
      <c r="O155" s="88"/>
      <c r="P155" s="234">
        <f>O155*H155</f>
        <v>0</v>
      </c>
      <c r="Q155" s="234">
        <v>0.0089999999999999993</v>
      </c>
      <c r="R155" s="234">
        <f>Q155*H155</f>
        <v>0.271314</v>
      </c>
      <c r="S155" s="234">
        <v>0</v>
      </c>
      <c r="T155" s="23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6" t="s">
        <v>265</v>
      </c>
      <c r="AT155" s="236" t="s">
        <v>157</v>
      </c>
      <c r="AU155" s="236" t="s">
        <v>90</v>
      </c>
      <c r="AY155" s="14" t="s">
        <v>148</v>
      </c>
      <c r="BE155" s="237">
        <f>IF(N155="základní",J155,0)</f>
        <v>0</v>
      </c>
      <c r="BF155" s="237">
        <f>IF(N155="snížená",J155,0)</f>
        <v>0</v>
      </c>
      <c r="BG155" s="237">
        <f>IF(N155="zákl. přenesená",J155,0)</f>
        <v>0</v>
      </c>
      <c r="BH155" s="237">
        <f>IF(N155="sníž. přenesená",J155,0)</f>
        <v>0</v>
      </c>
      <c r="BI155" s="237">
        <f>IF(N155="nulová",J155,0)</f>
        <v>0</v>
      </c>
      <c r="BJ155" s="14" t="s">
        <v>36</v>
      </c>
      <c r="BK155" s="237">
        <f>ROUND(I155*H155,2)</f>
        <v>0</v>
      </c>
      <c r="BL155" s="14" t="s">
        <v>216</v>
      </c>
      <c r="BM155" s="236" t="s">
        <v>494</v>
      </c>
    </row>
    <row r="156" s="2" customFormat="1" ht="24.15" customHeight="1">
      <c r="A156" s="35"/>
      <c r="B156" s="36"/>
      <c r="C156" s="224" t="s">
        <v>216</v>
      </c>
      <c r="D156" s="224" t="s">
        <v>151</v>
      </c>
      <c r="E156" s="225" t="s">
        <v>495</v>
      </c>
      <c r="F156" s="226" t="s">
        <v>496</v>
      </c>
      <c r="G156" s="227" t="s">
        <v>164</v>
      </c>
      <c r="H156" s="228">
        <v>28.710000000000001</v>
      </c>
      <c r="I156" s="229"/>
      <c r="J156" s="230">
        <f>ROUND(I156*H156,2)</f>
        <v>0</v>
      </c>
      <c r="K156" s="231"/>
      <c r="L156" s="41"/>
      <c r="M156" s="232" t="s">
        <v>1</v>
      </c>
      <c r="N156" s="233" t="s">
        <v>47</v>
      </c>
      <c r="O156" s="88"/>
      <c r="P156" s="234">
        <f>O156*H156</f>
        <v>0</v>
      </c>
      <c r="Q156" s="234">
        <v>0</v>
      </c>
      <c r="R156" s="234">
        <f>Q156*H156</f>
        <v>0</v>
      </c>
      <c r="S156" s="234">
        <v>0.0112</v>
      </c>
      <c r="T156" s="235">
        <f>S156*H156</f>
        <v>0.321552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6" t="s">
        <v>216</v>
      </c>
      <c r="AT156" s="236" t="s">
        <v>151</v>
      </c>
      <c r="AU156" s="236" t="s">
        <v>90</v>
      </c>
      <c r="AY156" s="14" t="s">
        <v>148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4" t="s">
        <v>36</v>
      </c>
      <c r="BK156" s="237">
        <f>ROUND(I156*H156,2)</f>
        <v>0</v>
      </c>
      <c r="BL156" s="14" t="s">
        <v>216</v>
      </c>
      <c r="BM156" s="236" t="s">
        <v>497</v>
      </c>
    </row>
    <row r="157" s="2" customFormat="1" ht="37.8" customHeight="1">
      <c r="A157" s="35"/>
      <c r="B157" s="36"/>
      <c r="C157" s="224" t="s">
        <v>221</v>
      </c>
      <c r="D157" s="224" t="s">
        <v>151</v>
      </c>
      <c r="E157" s="225" t="s">
        <v>498</v>
      </c>
      <c r="F157" s="226" t="s">
        <v>499</v>
      </c>
      <c r="G157" s="227" t="s">
        <v>164</v>
      </c>
      <c r="H157" s="228">
        <v>107.672</v>
      </c>
      <c r="I157" s="229"/>
      <c r="J157" s="230">
        <f>ROUND(I157*H157,2)</f>
        <v>0</v>
      </c>
      <c r="K157" s="231"/>
      <c r="L157" s="41"/>
      <c r="M157" s="232" t="s">
        <v>1</v>
      </c>
      <c r="N157" s="233" t="s">
        <v>47</v>
      </c>
      <c r="O157" s="88"/>
      <c r="P157" s="234">
        <f>O157*H157</f>
        <v>0</v>
      </c>
      <c r="Q157" s="234">
        <v>0.01661</v>
      </c>
      <c r="R157" s="234">
        <f>Q157*H157</f>
        <v>1.7884319199999998</v>
      </c>
      <c r="S157" s="234">
        <v>0</v>
      </c>
      <c r="T157" s="23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6" t="s">
        <v>216</v>
      </c>
      <c r="AT157" s="236" t="s">
        <v>151</v>
      </c>
      <c r="AU157" s="236" t="s">
        <v>90</v>
      </c>
      <c r="AY157" s="14" t="s">
        <v>148</v>
      </c>
      <c r="BE157" s="237">
        <f>IF(N157="základní",J157,0)</f>
        <v>0</v>
      </c>
      <c r="BF157" s="237">
        <f>IF(N157="snížená",J157,0)</f>
        <v>0</v>
      </c>
      <c r="BG157" s="237">
        <f>IF(N157="zákl. přenesená",J157,0)</f>
        <v>0</v>
      </c>
      <c r="BH157" s="237">
        <f>IF(N157="sníž. přenesená",J157,0)</f>
        <v>0</v>
      </c>
      <c r="BI157" s="237">
        <f>IF(N157="nulová",J157,0)</f>
        <v>0</v>
      </c>
      <c r="BJ157" s="14" t="s">
        <v>36</v>
      </c>
      <c r="BK157" s="237">
        <f>ROUND(I157*H157,2)</f>
        <v>0</v>
      </c>
      <c r="BL157" s="14" t="s">
        <v>216</v>
      </c>
      <c r="BM157" s="236" t="s">
        <v>500</v>
      </c>
    </row>
    <row r="158" s="2" customFormat="1" ht="14.4" customHeight="1">
      <c r="A158" s="35"/>
      <c r="B158" s="36"/>
      <c r="C158" s="224" t="s">
        <v>225</v>
      </c>
      <c r="D158" s="224" t="s">
        <v>151</v>
      </c>
      <c r="E158" s="225" t="s">
        <v>255</v>
      </c>
      <c r="F158" s="226" t="s">
        <v>256</v>
      </c>
      <c r="G158" s="227" t="s">
        <v>164</v>
      </c>
      <c r="H158" s="228">
        <v>181.512</v>
      </c>
      <c r="I158" s="229"/>
      <c r="J158" s="230">
        <f>ROUND(I158*H158,2)</f>
        <v>0</v>
      </c>
      <c r="K158" s="231"/>
      <c r="L158" s="41"/>
      <c r="M158" s="232" t="s">
        <v>1</v>
      </c>
      <c r="N158" s="233" t="s">
        <v>47</v>
      </c>
      <c r="O158" s="88"/>
      <c r="P158" s="234">
        <f>O158*H158</f>
        <v>0</v>
      </c>
      <c r="Q158" s="234">
        <v>0.00010000000000000001</v>
      </c>
      <c r="R158" s="234">
        <f>Q158*H158</f>
        <v>0.018151199999999999</v>
      </c>
      <c r="S158" s="234">
        <v>0</v>
      </c>
      <c r="T158" s="23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6" t="s">
        <v>216</v>
      </c>
      <c r="AT158" s="236" t="s">
        <v>151</v>
      </c>
      <c r="AU158" s="236" t="s">
        <v>90</v>
      </c>
      <c r="AY158" s="14" t="s">
        <v>148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4" t="s">
        <v>36</v>
      </c>
      <c r="BK158" s="237">
        <f>ROUND(I158*H158,2)</f>
        <v>0</v>
      </c>
      <c r="BL158" s="14" t="s">
        <v>216</v>
      </c>
      <c r="BM158" s="236" t="s">
        <v>501</v>
      </c>
    </row>
    <row r="159" s="2" customFormat="1" ht="14.4" customHeight="1">
      <c r="A159" s="35"/>
      <c r="B159" s="36"/>
      <c r="C159" s="224" t="s">
        <v>229</v>
      </c>
      <c r="D159" s="224" t="s">
        <v>151</v>
      </c>
      <c r="E159" s="225" t="s">
        <v>259</v>
      </c>
      <c r="F159" s="226" t="s">
        <v>260</v>
      </c>
      <c r="G159" s="227" t="s">
        <v>164</v>
      </c>
      <c r="H159" s="228">
        <v>181.512</v>
      </c>
      <c r="I159" s="229"/>
      <c r="J159" s="230">
        <f>ROUND(I159*H159,2)</f>
        <v>0</v>
      </c>
      <c r="K159" s="231"/>
      <c r="L159" s="41"/>
      <c r="M159" s="232" t="s">
        <v>1</v>
      </c>
      <c r="N159" s="233" t="s">
        <v>47</v>
      </c>
      <c r="O159" s="88"/>
      <c r="P159" s="234">
        <f>O159*H159</f>
        <v>0</v>
      </c>
      <c r="Q159" s="234">
        <v>0</v>
      </c>
      <c r="R159" s="234">
        <f>Q159*H159</f>
        <v>0</v>
      </c>
      <c r="S159" s="234">
        <v>0</v>
      </c>
      <c r="T159" s="23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6" t="s">
        <v>216</v>
      </c>
      <c r="AT159" s="236" t="s">
        <v>151</v>
      </c>
      <c r="AU159" s="236" t="s">
        <v>90</v>
      </c>
      <c r="AY159" s="14" t="s">
        <v>148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4" t="s">
        <v>36</v>
      </c>
      <c r="BK159" s="237">
        <f>ROUND(I159*H159,2)</f>
        <v>0</v>
      </c>
      <c r="BL159" s="14" t="s">
        <v>216</v>
      </c>
      <c r="BM159" s="236" t="s">
        <v>502</v>
      </c>
    </row>
    <row r="160" s="2" customFormat="1" ht="24.15" customHeight="1">
      <c r="A160" s="35"/>
      <c r="B160" s="36"/>
      <c r="C160" s="238" t="s">
        <v>235</v>
      </c>
      <c r="D160" s="238" t="s">
        <v>157</v>
      </c>
      <c r="E160" s="239" t="s">
        <v>503</v>
      </c>
      <c r="F160" s="240" t="s">
        <v>504</v>
      </c>
      <c r="G160" s="241" t="s">
        <v>164</v>
      </c>
      <c r="H160" s="242">
        <v>199.66300000000001</v>
      </c>
      <c r="I160" s="243"/>
      <c r="J160" s="244">
        <f>ROUND(I160*H160,2)</f>
        <v>0</v>
      </c>
      <c r="K160" s="245"/>
      <c r="L160" s="246"/>
      <c r="M160" s="247" t="s">
        <v>1</v>
      </c>
      <c r="N160" s="248" t="s">
        <v>47</v>
      </c>
      <c r="O160" s="88"/>
      <c r="P160" s="234">
        <f>O160*H160</f>
        <v>0</v>
      </c>
      <c r="Q160" s="234">
        <v>0.00016000000000000001</v>
      </c>
      <c r="R160" s="234">
        <f>Q160*H160</f>
        <v>0.031946080000000002</v>
      </c>
      <c r="S160" s="234">
        <v>0</v>
      </c>
      <c r="T160" s="23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6" t="s">
        <v>265</v>
      </c>
      <c r="AT160" s="236" t="s">
        <v>157</v>
      </c>
      <c r="AU160" s="236" t="s">
        <v>90</v>
      </c>
      <c r="AY160" s="14" t="s">
        <v>148</v>
      </c>
      <c r="BE160" s="237">
        <f>IF(N160="základní",J160,0)</f>
        <v>0</v>
      </c>
      <c r="BF160" s="237">
        <f>IF(N160="snížená",J160,0)</f>
        <v>0</v>
      </c>
      <c r="BG160" s="237">
        <f>IF(N160="zákl. přenesená",J160,0)</f>
        <v>0</v>
      </c>
      <c r="BH160" s="237">
        <f>IF(N160="sníž. přenesená",J160,0)</f>
        <v>0</v>
      </c>
      <c r="BI160" s="237">
        <f>IF(N160="nulová",J160,0)</f>
        <v>0</v>
      </c>
      <c r="BJ160" s="14" t="s">
        <v>36</v>
      </c>
      <c r="BK160" s="237">
        <f>ROUND(I160*H160,2)</f>
        <v>0</v>
      </c>
      <c r="BL160" s="14" t="s">
        <v>216</v>
      </c>
      <c r="BM160" s="236" t="s">
        <v>505</v>
      </c>
    </row>
    <row r="161" s="2" customFormat="1" ht="14.4" customHeight="1">
      <c r="A161" s="35"/>
      <c r="B161" s="36"/>
      <c r="C161" s="224" t="s">
        <v>7</v>
      </c>
      <c r="D161" s="224" t="s">
        <v>151</v>
      </c>
      <c r="E161" s="225" t="s">
        <v>506</v>
      </c>
      <c r="F161" s="226" t="s">
        <v>507</v>
      </c>
      <c r="G161" s="227" t="s">
        <v>164</v>
      </c>
      <c r="H161" s="228">
        <v>45.130000000000003</v>
      </c>
      <c r="I161" s="229"/>
      <c r="J161" s="230">
        <f>ROUND(I161*H161,2)</f>
        <v>0</v>
      </c>
      <c r="K161" s="231"/>
      <c r="L161" s="41"/>
      <c r="M161" s="232" t="s">
        <v>1</v>
      </c>
      <c r="N161" s="233" t="s">
        <v>47</v>
      </c>
      <c r="O161" s="88"/>
      <c r="P161" s="234">
        <f>O161*H161</f>
        <v>0</v>
      </c>
      <c r="Q161" s="234">
        <v>0</v>
      </c>
      <c r="R161" s="234">
        <f>Q161*H161</f>
        <v>0</v>
      </c>
      <c r="S161" s="234">
        <v>0.0223</v>
      </c>
      <c r="T161" s="235">
        <f>S161*H161</f>
        <v>1.006399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6" t="s">
        <v>216</v>
      </c>
      <c r="AT161" s="236" t="s">
        <v>151</v>
      </c>
      <c r="AU161" s="236" t="s">
        <v>90</v>
      </c>
      <c r="AY161" s="14" t="s">
        <v>148</v>
      </c>
      <c r="BE161" s="237">
        <f>IF(N161="základní",J161,0)</f>
        <v>0</v>
      </c>
      <c r="BF161" s="237">
        <f>IF(N161="snížená",J161,0)</f>
        <v>0</v>
      </c>
      <c r="BG161" s="237">
        <f>IF(N161="zákl. přenesená",J161,0)</f>
        <v>0</v>
      </c>
      <c r="BH161" s="237">
        <f>IF(N161="sníž. přenesená",J161,0)</f>
        <v>0</v>
      </c>
      <c r="BI161" s="237">
        <f>IF(N161="nulová",J161,0)</f>
        <v>0</v>
      </c>
      <c r="BJ161" s="14" t="s">
        <v>36</v>
      </c>
      <c r="BK161" s="237">
        <f>ROUND(I161*H161,2)</f>
        <v>0</v>
      </c>
      <c r="BL161" s="14" t="s">
        <v>216</v>
      </c>
      <c r="BM161" s="236" t="s">
        <v>508</v>
      </c>
    </row>
    <row r="162" s="2" customFormat="1" ht="24.15" customHeight="1">
      <c r="A162" s="35"/>
      <c r="B162" s="36"/>
      <c r="C162" s="224" t="s">
        <v>246</v>
      </c>
      <c r="D162" s="224" t="s">
        <v>151</v>
      </c>
      <c r="E162" s="225" t="s">
        <v>509</v>
      </c>
      <c r="F162" s="226" t="s">
        <v>510</v>
      </c>
      <c r="G162" s="227" t="s">
        <v>154</v>
      </c>
      <c r="H162" s="228">
        <v>6</v>
      </c>
      <c r="I162" s="229"/>
      <c r="J162" s="230">
        <f>ROUND(I162*H162,2)</f>
        <v>0</v>
      </c>
      <c r="K162" s="231"/>
      <c r="L162" s="41"/>
      <c r="M162" s="232" t="s">
        <v>1</v>
      </c>
      <c r="N162" s="233" t="s">
        <v>47</v>
      </c>
      <c r="O162" s="88"/>
      <c r="P162" s="234">
        <f>O162*H162</f>
        <v>0</v>
      </c>
      <c r="Q162" s="234">
        <v>0.00052999999999999998</v>
      </c>
      <c r="R162" s="234">
        <f>Q162*H162</f>
        <v>0.0031799999999999997</v>
      </c>
      <c r="S162" s="234">
        <v>0</v>
      </c>
      <c r="T162" s="23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6" t="s">
        <v>216</v>
      </c>
      <c r="AT162" s="236" t="s">
        <v>151</v>
      </c>
      <c r="AU162" s="236" t="s">
        <v>90</v>
      </c>
      <c r="AY162" s="14" t="s">
        <v>148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4" t="s">
        <v>36</v>
      </c>
      <c r="BK162" s="237">
        <f>ROUND(I162*H162,2)</f>
        <v>0</v>
      </c>
      <c r="BL162" s="14" t="s">
        <v>216</v>
      </c>
      <c r="BM162" s="236" t="s">
        <v>511</v>
      </c>
    </row>
    <row r="163" s="2" customFormat="1" ht="14.4" customHeight="1">
      <c r="A163" s="35"/>
      <c r="B163" s="36"/>
      <c r="C163" s="224" t="s">
        <v>250</v>
      </c>
      <c r="D163" s="224" t="s">
        <v>151</v>
      </c>
      <c r="E163" s="225" t="s">
        <v>512</v>
      </c>
      <c r="F163" s="226" t="s">
        <v>513</v>
      </c>
      <c r="G163" s="227" t="s">
        <v>154</v>
      </c>
      <c r="H163" s="228">
        <v>4</v>
      </c>
      <c r="I163" s="229"/>
      <c r="J163" s="230">
        <f>ROUND(I163*H163,2)</f>
        <v>0</v>
      </c>
      <c r="K163" s="231"/>
      <c r="L163" s="41"/>
      <c r="M163" s="232" t="s">
        <v>1</v>
      </c>
      <c r="N163" s="233" t="s">
        <v>47</v>
      </c>
      <c r="O163" s="88"/>
      <c r="P163" s="234">
        <f>O163*H163</f>
        <v>0</v>
      </c>
      <c r="Q163" s="234">
        <v>6.9999999999999994E-05</v>
      </c>
      <c r="R163" s="234">
        <f>Q163*H163</f>
        <v>0.00027999999999999998</v>
      </c>
      <c r="S163" s="234">
        <v>0</v>
      </c>
      <c r="T163" s="23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6" t="s">
        <v>216</v>
      </c>
      <c r="AT163" s="236" t="s">
        <v>151</v>
      </c>
      <c r="AU163" s="236" t="s">
        <v>90</v>
      </c>
      <c r="AY163" s="14" t="s">
        <v>148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4" t="s">
        <v>36</v>
      </c>
      <c r="BK163" s="237">
        <f>ROUND(I163*H163,2)</f>
        <v>0</v>
      </c>
      <c r="BL163" s="14" t="s">
        <v>216</v>
      </c>
      <c r="BM163" s="236" t="s">
        <v>514</v>
      </c>
    </row>
    <row r="164" s="2" customFormat="1" ht="14.4" customHeight="1">
      <c r="A164" s="35"/>
      <c r="B164" s="36"/>
      <c r="C164" s="238" t="s">
        <v>254</v>
      </c>
      <c r="D164" s="238" t="s">
        <v>157</v>
      </c>
      <c r="E164" s="239" t="s">
        <v>515</v>
      </c>
      <c r="F164" s="240" t="s">
        <v>516</v>
      </c>
      <c r="G164" s="241" t="s">
        <v>154</v>
      </c>
      <c r="H164" s="242">
        <v>3</v>
      </c>
      <c r="I164" s="243"/>
      <c r="J164" s="244">
        <f>ROUND(I164*H164,2)</f>
        <v>0</v>
      </c>
      <c r="K164" s="245"/>
      <c r="L164" s="246"/>
      <c r="M164" s="247" t="s">
        <v>1</v>
      </c>
      <c r="N164" s="248" t="s">
        <v>47</v>
      </c>
      <c r="O164" s="88"/>
      <c r="P164" s="234">
        <f>O164*H164</f>
        <v>0</v>
      </c>
      <c r="Q164" s="234">
        <v>0.0057999999999999996</v>
      </c>
      <c r="R164" s="234">
        <f>Q164*H164</f>
        <v>0.017399999999999999</v>
      </c>
      <c r="S164" s="234">
        <v>0</v>
      </c>
      <c r="T164" s="23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6" t="s">
        <v>265</v>
      </c>
      <c r="AT164" s="236" t="s">
        <v>157</v>
      </c>
      <c r="AU164" s="236" t="s">
        <v>90</v>
      </c>
      <c r="AY164" s="14" t="s">
        <v>148</v>
      </c>
      <c r="BE164" s="237">
        <f>IF(N164="základní",J164,0)</f>
        <v>0</v>
      </c>
      <c r="BF164" s="237">
        <f>IF(N164="snížená",J164,0)</f>
        <v>0</v>
      </c>
      <c r="BG164" s="237">
        <f>IF(N164="zákl. přenesená",J164,0)</f>
        <v>0</v>
      </c>
      <c r="BH164" s="237">
        <f>IF(N164="sníž. přenesená",J164,0)</f>
        <v>0</v>
      </c>
      <c r="BI164" s="237">
        <f>IF(N164="nulová",J164,0)</f>
        <v>0</v>
      </c>
      <c r="BJ164" s="14" t="s">
        <v>36</v>
      </c>
      <c r="BK164" s="237">
        <f>ROUND(I164*H164,2)</f>
        <v>0</v>
      </c>
      <c r="BL164" s="14" t="s">
        <v>216</v>
      </c>
      <c r="BM164" s="236" t="s">
        <v>517</v>
      </c>
    </row>
    <row r="165" s="2" customFormat="1" ht="14.4" customHeight="1">
      <c r="A165" s="35"/>
      <c r="B165" s="36"/>
      <c r="C165" s="238" t="s">
        <v>258</v>
      </c>
      <c r="D165" s="238" t="s">
        <v>157</v>
      </c>
      <c r="E165" s="239" t="s">
        <v>518</v>
      </c>
      <c r="F165" s="240" t="s">
        <v>519</v>
      </c>
      <c r="G165" s="241" t="s">
        <v>154</v>
      </c>
      <c r="H165" s="242">
        <v>1</v>
      </c>
      <c r="I165" s="243"/>
      <c r="J165" s="244">
        <f>ROUND(I165*H165,2)</f>
        <v>0</v>
      </c>
      <c r="K165" s="245"/>
      <c r="L165" s="246"/>
      <c r="M165" s="247" t="s">
        <v>1</v>
      </c>
      <c r="N165" s="248" t="s">
        <v>47</v>
      </c>
      <c r="O165" s="88"/>
      <c r="P165" s="234">
        <f>O165*H165</f>
        <v>0</v>
      </c>
      <c r="Q165" s="234">
        <v>0.0057999999999999996</v>
      </c>
      <c r="R165" s="234">
        <f>Q165*H165</f>
        <v>0.0057999999999999996</v>
      </c>
      <c r="S165" s="234">
        <v>0</v>
      </c>
      <c r="T165" s="23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6" t="s">
        <v>265</v>
      </c>
      <c r="AT165" s="236" t="s">
        <v>157</v>
      </c>
      <c r="AU165" s="236" t="s">
        <v>90</v>
      </c>
      <c r="AY165" s="14" t="s">
        <v>148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4" t="s">
        <v>36</v>
      </c>
      <c r="BK165" s="237">
        <f>ROUND(I165*H165,2)</f>
        <v>0</v>
      </c>
      <c r="BL165" s="14" t="s">
        <v>216</v>
      </c>
      <c r="BM165" s="236" t="s">
        <v>520</v>
      </c>
    </row>
    <row r="166" s="2" customFormat="1" ht="24.15" customHeight="1">
      <c r="A166" s="35"/>
      <c r="B166" s="36"/>
      <c r="C166" s="224" t="s">
        <v>262</v>
      </c>
      <c r="D166" s="224" t="s">
        <v>151</v>
      </c>
      <c r="E166" s="225" t="s">
        <v>287</v>
      </c>
      <c r="F166" s="226" t="s">
        <v>288</v>
      </c>
      <c r="G166" s="227" t="s">
        <v>289</v>
      </c>
      <c r="H166" s="249"/>
      <c r="I166" s="229"/>
      <c r="J166" s="230">
        <f>ROUND(I166*H166,2)</f>
        <v>0</v>
      </c>
      <c r="K166" s="231"/>
      <c r="L166" s="41"/>
      <c r="M166" s="232" t="s">
        <v>1</v>
      </c>
      <c r="N166" s="233" t="s">
        <v>47</v>
      </c>
      <c r="O166" s="88"/>
      <c r="P166" s="234">
        <f>O166*H166</f>
        <v>0</v>
      </c>
      <c r="Q166" s="234">
        <v>0</v>
      </c>
      <c r="R166" s="234">
        <f>Q166*H166</f>
        <v>0</v>
      </c>
      <c r="S166" s="234">
        <v>0</v>
      </c>
      <c r="T166" s="23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6" t="s">
        <v>216</v>
      </c>
      <c r="AT166" s="236" t="s">
        <v>151</v>
      </c>
      <c r="AU166" s="236" t="s">
        <v>90</v>
      </c>
      <c r="AY166" s="14" t="s">
        <v>148</v>
      </c>
      <c r="BE166" s="237">
        <f>IF(N166="základní",J166,0)</f>
        <v>0</v>
      </c>
      <c r="BF166" s="237">
        <f>IF(N166="snížená",J166,0)</f>
        <v>0</v>
      </c>
      <c r="BG166" s="237">
        <f>IF(N166="zákl. přenesená",J166,0)</f>
        <v>0</v>
      </c>
      <c r="BH166" s="237">
        <f>IF(N166="sníž. přenesená",J166,0)</f>
        <v>0</v>
      </c>
      <c r="BI166" s="237">
        <f>IF(N166="nulová",J166,0)</f>
        <v>0</v>
      </c>
      <c r="BJ166" s="14" t="s">
        <v>36</v>
      </c>
      <c r="BK166" s="237">
        <f>ROUND(I166*H166,2)</f>
        <v>0</v>
      </c>
      <c r="BL166" s="14" t="s">
        <v>216</v>
      </c>
      <c r="BM166" s="236" t="s">
        <v>521</v>
      </c>
    </row>
    <row r="167" s="12" customFormat="1" ht="22.8" customHeight="1">
      <c r="A167" s="12"/>
      <c r="B167" s="208"/>
      <c r="C167" s="209"/>
      <c r="D167" s="210" t="s">
        <v>81</v>
      </c>
      <c r="E167" s="222" t="s">
        <v>408</v>
      </c>
      <c r="F167" s="222" t="s">
        <v>409</v>
      </c>
      <c r="G167" s="209"/>
      <c r="H167" s="209"/>
      <c r="I167" s="212"/>
      <c r="J167" s="223">
        <f>BK167</f>
        <v>0</v>
      </c>
      <c r="K167" s="209"/>
      <c r="L167" s="214"/>
      <c r="M167" s="215"/>
      <c r="N167" s="216"/>
      <c r="O167" s="216"/>
      <c r="P167" s="217">
        <f>SUM(P168:P175)</f>
        <v>0</v>
      </c>
      <c r="Q167" s="216"/>
      <c r="R167" s="217">
        <f>SUM(R168:R175)</f>
        <v>0.32835000000000003</v>
      </c>
      <c r="S167" s="216"/>
      <c r="T167" s="218">
        <f>SUM(T168:T175)</f>
        <v>0.52767999999999993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9" t="s">
        <v>90</v>
      </c>
      <c r="AT167" s="220" t="s">
        <v>81</v>
      </c>
      <c r="AU167" s="220" t="s">
        <v>36</v>
      </c>
      <c r="AY167" s="219" t="s">
        <v>148</v>
      </c>
      <c r="BK167" s="221">
        <f>SUM(BK168:BK175)</f>
        <v>0</v>
      </c>
    </row>
    <row r="168" s="2" customFormat="1" ht="14.4" customHeight="1">
      <c r="A168" s="35"/>
      <c r="B168" s="36"/>
      <c r="C168" s="224" t="s">
        <v>267</v>
      </c>
      <c r="D168" s="224" t="s">
        <v>151</v>
      </c>
      <c r="E168" s="225" t="s">
        <v>410</v>
      </c>
      <c r="F168" s="226" t="s">
        <v>411</v>
      </c>
      <c r="G168" s="227" t="s">
        <v>164</v>
      </c>
      <c r="H168" s="228">
        <v>15</v>
      </c>
      <c r="I168" s="229"/>
      <c r="J168" s="230">
        <f>ROUND(I168*H168,2)</f>
        <v>0</v>
      </c>
      <c r="K168" s="231"/>
      <c r="L168" s="41"/>
      <c r="M168" s="232" t="s">
        <v>1</v>
      </c>
      <c r="N168" s="233" t="s">
        <v>47</v>
      </c>
      <c r="O168" s="88"/>
      <c r="P168" s="234">
        <f>O168*H168</f>
        <v>0</v>
      </c>
      <c r="Q168" s="234">
        <v>0.00029999999999999997</v>
      </c>
      <c r="R168" s="234">
        <f>Q168*H168</f>
        <v>0.0044999999999999997</v>
      </c>
      <c r="S168" s="234">
        <v>0</v>
      </c>
      <c r="T168" s="23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6" t="s">
        <v>216</v>
      </c>
      <c r="AT168" s="236" t="s">
        <v>151</v>
      </c>
      <c r="AU168" s="236" t="s">
        <v>90</v>
      </c>
      <c r="AY168" s="14" t="s">
        <v>148</v>
      </c>
      <c r="BE168" s="237">
        <f>IF(N168="základní",J168,0)</f>
        <v>0</v>
      </c>
      <c r="BF168" s="237">
        <f>IF(N168="snížená",J168,0)</f>
        <v>0</v>
      </c>
      <c r="BG168" s="237">
        <f>IF(N168="zákl. přenesená",J168,0)</f>
        <v>0</v>
      </c>
      <c r="BH168" s="237">
        <f>IF(N168="sníž. přenesená",J168,0)</f>
        <v>0</v>
      </c>
      <c r="BI168" s="237">
        <f>IF(N168="nulová",J168,0)</f>
        <v>0</v>
      </c>
      <c r="BJ168" s="14" t="s">
        <v>36</v>
      </c>
      <c r="BK168" s="237">
        <f>ROUND(I168*H168,2)</f>
        <v>0</v>
      </c>
      <c r="BL168" s="14" t="s">
        <v>216</v>
      </c>
      <c r="BM168" s="236" t="s">
        <v>522</v>
      </c>
    </row>
    <row r="169" s="2" customFormat="1" ht="24.15" customHeight="1">
      <c r="A169" s="35"/>
      <c r="B169" s="36"/>
      <c r="C169" s="224" t="s">
        <v>271</v>
      </c>
      <c r="D169" s="224" t="s">
        <v>151</v>
      </c>
      <c r="E169" s="225" t="s">
        <v>413</v>
      </c>
      <c r="F169" s="226" t="s">
        <v>414</v>
      </c>
      <c r="G169" s="227" t="s">
        <v>164</v>
      </c>
      <c r="H169" s="228">
        <v>15</v>
      </c>
      <c r="I169" s="229"/>
      <c r="J169" s="230">
        <f>ROUND(I169*H169,2)</f>
        <v>0</v>
      </c>
      <c r="K169" s="231"/>
      <c r="L169" s="41"/>
      <c r="M169" s="232" t="s">
        <v>1</v>
      </c>
      <c r="N169" s="233" t="s">
        <v>47</v>
      </c>
      <c r="O169" s="88"/>
      <c r="P169" s="234">
        <f>O169*H169</f>
        <v>0</v>
      </c>
      <c r="Q169" s="234">
        <v>0.0015</v>
      </c>
      <c r="R169" s="234">
        <f>Q169*H169</f>
        <v>0.022499999999999999</v>
      </c>
      <c r="S169" s="234">
        <v>0</v>
      </c>
      <c r="T169" s="23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6" t="s">
        <v>216</v>
      </c>
      <c r="AT169" s="236" t="s">
        <v>151</v>
      </c>
      <c r="AU169" s="236" t="s">
        <v>90</v>
      </c>
      <c r="AY169" s="14" t="s">
        <v>148</v>
      </c>
      <c r="BE169" s="237">
        <f>IF(N169="základní",J169,0)</f>
        <v>0</v>
      </c>
      <c r="BF169" s="237">
        <f>IF(N169="snížená",J169,0)</f>
        <v>0</v>
      </c>
      <c r="BG169" s="237">
        <f>IF(N169="zákl. přenesená",J169,0)</f>
        <v>0</v>
      </c>
      <c r="BH169" s="237">
        <f>IF(N169="sníž. přenesená",J169,0)</f>
        <v>0</v>
      </c>
      <c r="BI169" s="237">
        <f>IF(N169="nulová",J169,0)</f>
        <v>0</v>
      </c>
      <c r="BJ169" s="14" t="s">
        <v>36</v>
      </c>
      <c r="BK169" s="237">
        <f>ROUND(I169*H169,2)</f>
        <v>0</v>
      </c>
      <c r="BL169" s="14" t="s">
        <v>216</v>
      </c>
      <c r="BM169" s="236" t="s">
        <v>523</v>
      </c>
    </row>
    <row r="170" s="2" customFormat="1" ht="24.15" customHeight="1">
      <c r="A170" s="35"/>
      <c r="B170" s="36"/>
      <c r="C170" s="224" t="s">
        <v>275</v>
      </c>
      <c r="D170" s="224" t="s">
        <v>151</v>
      </c>
      <c r="E170" s="225" t="s">
        <v>416</v>
      </c>
      <c r="F170" s="226" t="s">
        <v>417</v>
      </c>
      <c r="G170" s="227" t="s">
        <v>164</v>
      </c>
      <c r="H170" s="228">
        <v>19.399999999999999</v>
      </c>
      <c r="I170" s="229"/>
      <c r="J170" s="230">
        <f>ROUND(I170*H170,2)</f>
        <v>0</v>
      </c>
      <c r="K170" s="231"/>
      <c r="L170" s="41"/>
      <c r="M170" s="232" t="s">
        <v>1</v>
      </c>
      <c r="N170" s="233" t="s">
        <v>47</v>
      </c>
      <c r="O170" s="88"/>
      <c r="P170" s="234">
        <f>O170*H170</f>
        <v>0</v>
      </c>
      <c r="Q170" s="234">
        <v>0</v>
      </c>
      <c r="R170" s="234">
        <f>Q170*H170</f>
        <v>0</v>
      </c>
      <c r="S170" s="234">
        <v>0.027199999999999998</v>
      </c>
      <c r="T170" s="235">
        <f>S170*H170</f>
        <v>0.52767999999999993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6" t="s">
        <v>216</v>
      </c>
      <c r="AT170" s="236" t="s">
        <v>151</v>
      </c>
      <c r="AU170" s="236" t="s">
        <v>90</v>
      </c>
      <c r="AY170" s="14" t="s">
        <v>148</v>
      </c>
      <c r="BE170" s="237">
        <f>IF(N170="základní",J170,0)</f>
        <v>0</v>
      </c>
      <c r="BF170" s="237">
        <f>IF(N170="snížená",J170,0)</f>
        <v>0</v>
      </c>
      <c r="BG170" s="237">
        <f>IF(N170="zákl. přenesená",J170,0)</f>
        <v>0</v>
      </c>
      <c r="BH170" s="237">
        <f>IF(N170="sníž. přenesená",J170,0)</f>
        <v>0</v>
      </c>
      <c r="BI170" s="237">
        <f>IF(N170="nulová",J170,0)</f>
        <v>0</v>
      </c>
      <c r="BJ170" s="14" t="s">
        <v>36</v>
      </c>
      <c r="BK170" s="237">
        <f>ROUND(I170*H170,2)</f>
        <v>0</v>
      </c>
      <c r="BL170" s="14" t="s">
        <v>216</v>
      </c>
      <c r="BM170" s="236" t="s">
        <v>524</v>
      </c>
    </row>
    <row r="171" s="2" customFormat="1" ht="24.15" customHeight="1">
      <c r="A171" s="35"/>
      <c r="B171" s="36"/>
      <c r="C171" s="224" t="s">
        <v>279</v>
      </c>
      <c r="D171" s="224" t="s">
        <v>151</v>
      </c>
      <c r="E171" s="225" t="s">
        <v>419</v>
      </c>
      <c r="F171" s="226" t="s">
        <v>420</v>
      </c>
      <c r="G171" s="227" t="s">
        <v>164</v>
      </c>
      <c r="H171" s="228">
        <v>15</v>
      </c>
      <c r="I171" s="229"/>
      <c r="J171" s="230">
        <f>ROUND(I171*H171,2)</f>
        <v>0</v>
      </c>
      <c r="K171" s="231"/>
      <c r="L171" s="41"/>
      <c r="M171" s="232" t="s">
        <v>1</v>
      </c>
      <c r="N171" s="233" t="s">
        <v>47</v>
      </c>
      <c r="O171" s="88"/>
      <c r="P171" s="234">
        <f>O171*H171</f>
        <v>0</v>
      </c>
      <c r="Q171" s="234">
        <v>0.0053</v>
      </c>
      <c r="R171" s="234">
        <f>Q171*H171</f>
        <v>0.079500000000000001</v>
      </c>
      <c r="S171" s="234">
        <v>0</v>
      </c>
      <c r="T171" s="23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6" t="s">
        <v>216</v>
      </c>
      <c r="AT171" s="236" t="s">
        <v>151</v>
      </c>
      <c r="AU171" s="236" t="s">
        <v>90</v>
      </c>
      <c r="AY171" s="14" t="s">
        <v>148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4" t="s">
        <v>36</v>
      </c>
      <c r="BK171" s="237">
        <f>ROUND(I171*H171,2)</f>
        <v>0</v>
      </c>
      <c r="BL171" s="14" t="s">
        <v>216</v>
      </c>
      <c r="BM171" s="236" t="s">
        <v>525</v>
      </c>
    </row>
    <row r="172" s="2" customFormat="1" ht="14.4" customHeight="1">
      <c r="A172" s="35"/>
      <c r="B172" s="36"/>
      <c r="C172" s="238" t="s">
        <v>283</v>
      </c>
      <c r="D172" s="238" t="s">
        <v>157</v>
      </c>
      <c r="E172" s="239" t="s">
        <v>422</v>
      </c>
      <c r="F172" s="240" t="s">
        <v>423</v>
      </c>
      <c r="G172" s="241" t="s">
        <v>164</v>
      </c>
      <c r="H172" s="242">
        <v>16.5</v>
      </c>
      <c r="I172" s="243"/>
      <c r="J172" s="244">
        <f>ROUND(I172*H172,2)</f>
        <v>0</v>
      </c>
      <c r="K172" s="245"/>
      <c r="L172" s="246"/>
      <c r="M172" s="247" t="s">
        <v>1</v>
      </c>
      <c r="N172" s="248" t="s">
        <v>47</v>
      </c>
      <c r="O172" s="88"/>
      <c r="P172" s="234">
        <f>O172*H172</f>
        <v>0</v>
      </c>
      <c r="Q172" s="234">
        <v>0.0126</v>
      </c>
      <c r="R172" s="234">
        <f>Q172*H172</f>
        <v>0.2079</v>
      </c>
      <c r="S172" s="234">
        <v>0</v>
      </c>
      <c r="T172" s="23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6" t="s">
        <v>265</v>
      </c>
      <c r="AT172" s="236" t="s">
        <v>157</v>
      </c>
      <c r="AU172" s="236" t="s">
        <v>90</v>
      </c>
      <c r="AY172" s="14" t="s">
        <v>148</v>
      </c>
      <c r="BE172" s="237">
        <f>IF(N172="základní",J172,0)</f>
        <v>0</v>
      </c>
      <c r="BF172" s="237">
        <f>IF(N172="snížená",J172,0)</f>
        <v>0</v>
      </c>
      <c r="BG172" s="237">
        <f>IF(N172="zákl. přenesená",J172,0)</f>
        <v>0</v>
      </c>
      <c r="BH172" s="237">
        <f>IF(N172="sníž. přenesená",J172,0)</f>
        <v>0</v>
      </c>
      <c r="BI172" s="237">
        <f>IF(N172="nulová",J172,0)</f>
        <v>0</v>
      </c>
      <c r="BJ172" s="14" t="s">
        <v>36</v>
      </c>
      <c r="BK172" s="237">
        <f>ROUND(I172*H172,2)</f>
        <v>0</v>
      </c>
      <c r="BL172" s="14" t="s">
        <v>216</v>
      </c>
      <c r="BM172" s="236" t="s">
        <v>526</v>
      </c>
    </row>
    <row r="173" s="2" customFormat="1" ht="24.15" customHeight="1">
      <c r="A173" s="35"/>
      <c r="B173" s="36"/>
      <c r="C173" s="224" t="s">
        <v>265</v>
      </c>
      <c r="D173" s="224" t="s">
        <v>151</v>
      </c>
      <c r="E173" s="225" t="s">
        <v>425</v>
      </c>
      <c r="F173" s="226" t="s">
        <v>426</v>
      </c>
      <c r="G173" s="227" t="s">
        <v>164</v>
      </c>
      <c r="H173" s="228">
        <v>15</v>
      </c>
      <c r="I173" s="229"/>
      <c r="J173" s="230">
        <f>ROUND(I173*H173,2)</f>
        <v>0</v>
      </c>
      <c r="K173" s="231"/>
      <c r="L173" s="41"/>
      <c r="M173" s="232" t="s">
        <v>1</v>
      </c>
      <c r="N173" s="233" t="s">
        <v>47</v>
      </c>
      <c r="O173" s="88"/>
      <c r="P173" s="234">
        <f>O173*H173</f>
        <v>0</v>
      </c>
      <c r="Q173" s="234">
        <v>0</v>
      </c>
      <c r="R173" s="234">
        <f>Q173*H173</f>
        <v>0</v>
      </c>
      <c r="S173" s="234">
        <v>0</v>
      </c>
      <c r="T173" s="23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6" t="s">
        <v>216</v>
      </c>
      <c r="AT173" s="236" t="s">
        <v>151</v>
      </c>
      <c r="AU173" s="236" t="s">
        <v>90</v>
      </c>
      <c r="AY173" s="14" t="s">
        <v>148</v>
      </c>
      <c r="BE173" s="237">
        <f>IF(N173="základní",J173,0)</f>
        <v>0</v>
      </c>
      <c r="BF173" s="237">
        <f>IF(N173="snížená",J173,0)</f>
        <v>0</v>
      </c>
      <c r="BG173" s="237">
        <f>IF(N173="zákl. přenesená",J173,0)</f>
        <v>0</v>
      </c>
      <c r="BH173" s="237">
        <f>IF(N173="sníž. přenesená",J173,0)</f>
        <v>0</v>
      </c>
      <c r="BI173" s="237">
        <f>IF(N173="nulová",J173,0)</f>
        <v>0</v>
      </c>
      <c r="BJ173" s="14" t="s">
        <v>36</v>
      </c>
      <c r="BK173" s="237">
        <f>ROUND(I173*H173,2)</f>
        <v>0</v>
      </c>
      <c r="BL173" s="14" t="s">
        <v>216</v>
      </c>
      <c r="BM173" s="236" t="s">
        <v>527</v>
      </c>
    </row>
    <row r="174" s="2" customFormat="1" ht="24.15" customHeight="1">
      <c r="A174" s="35"/>
      <c r="B174" s="36"/>
      <c r="C174" s="224" t="s">
        <v>293</v>
      </c>
      <c r="D174" s="224" t="s">
        <v>151</v>
      </c>
      <c r="E174" s="225" t="s">
        <v>428</v>
      </c>
      <c r="F174" s="226" t="s">
        <v>429</v>
      </c>
      <c r="G174" s="227" t="s">
        <v>164</v>
      </c>
      <c r="H174" s="228">
        <v>15</v>
      </c>
      <c r="I174" s="229"/>
      <c r="J174" s="230">
        <f>ROUND(I174*H174,2)</f>
        <v>0</v>
      </c>
      <c r="K174" s="231"/>
      <c r="L174" s="41"/>
      <c r="M174" s="232" t="s">
        <v>1</v>
      </c>
      <c r="N174" s="233" t="s">
        <v>47</v>
      </c>
      <c r="O174" s="88"/>
      <c r="P174" s="234">
        <f>O174*H174</f>
        <v>0</v>
      </c>
      <c r="Q174" s="234">
        <v>0.00093000000000000005</v>
      </c>
      <c r="R174" s="234">
        <f>Q174*H174</f>
        <v>0.013950000000000001</v>
      </c>
      <c r="S174" s="234">
        <v>0</v>
      </c>
      <c r="T174" s="23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6" t="s">
        <v>216</v>
      </c>
      <c r="AT174" s="236" t="s">
        <v>151</v>
      </c>
      <c r="AU174" s="236" t="s">
        <v>90</v>
      </c>
      <c r="AY174" s="14" t="s">
        <v>148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4" t="s">
        <v>36</v>
      </c>
      <c r="BK174" s="237">
        <f>ROUND(I174*H174,2)</f>
        <v>0</v>
      </c>
      <c r="BL174" s="14" t="s">
        <v>216</v>
      </c>
      <c r="BM174" s="236" t="s">
        <v>528</v>
      </c>
    </row>
    <row r="175" s="2" customFormat="1" ht="24.15" customHeight="1">
      <c r="A175" s="35"/>
      <c r="B175" s="36"/>
      <c r="C175" s="224" t="s">
        <v>298</v>
      </c>
      <c r="D175" s="224" t="s">
        <v>151</v>
      </c>
      <c r="E175" s="225" t="s">
        <v>431</v>
      </c>
      <c r="F175" s="226" t="s">
        <v>432</v>
      </c>
      <c r="G175" s="227" t="s">
        <v>289</v>
      </c>
      <c r="H175" s="249"/>
      <c r="I175" s="229"/>
      <c r="J175" s="230">
        <f>ROUND(I175*H175,2)</f>
        <v>0</v>
      </c>
      <c r="K175" s="231"/>
      <c r="L175" s="41"/>
      <c r="M175" s="232" t="s">
        <v>1</v>
      </c>
      <c r="N175" s="233" t="s">
        <v>47</v>
      </c>
      <c r="O175" s="88"/>
      <c r="P175" s="234">
        <f>O175*H175</f>
        <v>0</v>
      </c>
      <c r="Q175" s="234">
        <v>0</v>
      </c>
      <c r="R175" s="234">
        <f>Q175*H175</f>
        <v>0</v>
      </c>
      <c r="S175" s="234">
        <v>0</v>
      </c>
      <c r="T175" s="23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6" t="s">
        <v>216</v>
      </c>
      <c r="AT175" s="236" t="s">
        <v>151</v>
      </c>
      <c r="AU175" s="236" t="s">
        <v>90</v>
      </c>
      <c r="AY175" s="14" t="s">
        <v>148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4" t="s">
        <v>36</v>
      </c>
      <c r="BK175" s="237">
        <f>ROUND(I175*H175,2)</f>
        <v>0</v>
      </c>
      <c r="BL175" s="14" t="s">
        <v>216</v>
      </c>
      <c r="BM175" s="236" t="s">
        <v>529</v>
      </c>
    </row>
    <row r="176" s="12" customFormat="1" ht="22.8" customHeight="1">
      <c r="A176" s="12"/>
      <c r="B176" s="208"/>
      <c r="C176" s="209"/>
      <c r="D176" s="210" t="s">
        <v>81</v>
      </c>
      <c r="E176" s="222" t="s">
        <v>306</v>
      </c>
      <c r="F176" s="222" t="s">
        <v>307</v>
      </c>
      <c r="G176" s="209"/>
      <c r="H176" s="209"/>
      <c r="I176" s="212"/>
      <c r="J176" s="223">
        <f>BK176</f>
        <v>0</v>
      </c>
      <c r="K176" s="209"/>
      <c r="L176" s="214"/>
      <c r="M176" s="215"/>
      <c r="N176" s="216"/>
      <c r="O176" s="216"/>
      <c r="P176" s="217">
        <f>P177</f>
        <v>0</v>
      </c>
      <c r="Q176" s="216"/>
      <c r="R176" s="217">
        <f>R177</f>
        <v>0.011968</v>
      </c>
      <c r="S176" s="216"/>
      <c r="T176" s="218">
        <f>T177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9" t="s">
        <v>90</v>
      </c>
      <c r="AT176" s="220" t="s">
        <v>81</v>
      </c>
      <c r="AU176" s="220" t="s">
        <v>36</v>
      </c>
      <c r="AY176" s="219" t="s">
        <v>148</v>
      </c>
      <c r="BK176" s="221">
        <f>BK177</f>
        <v>0</v>
      </c>
    </row>
    <row r="177" s="2" customFormat="1" ht="24.15" customHeight="1">
      <c r="A177" s="35"/>
      <c r="B177" s="36"/>
      <c r="C177" s="224" t="s">
        <v>302</v>
      </c>
      <c r="D177" s="224" t="s">
        <v>151</v>
      </c>
      <c r="E177" s="225" t="s">
        <v>530</v>
      </c>
      <c r="F177" s="226" t="s">
        <v>531</v>
      </c>
      <c r="G177" s="227" t="s">
        <v>164</v>
      </c>
      <c r="H177" s="228">
        <v>54.399999999999999</v>
      </c>
      <c r="I177" s="229"/>
      <c r="J177" s="230">
        <f>ROUND(I177*H177,2)</f>
        <v>0</v>
      </c>
      <c r="K177" s="231"/>
      <c r="L177" s="41"/>
      <c r="M177" s="232" t="s">
        <v>1</v>
      </c>
      <c r="N177" s="233" t="s">
        <v>47</v>
      </c>
      <c r="O177" s="88"/>
      <c r="P177" s="234">
        <f>O177*H177</f>
        <v>0</v>
      </c>
      <c r="Q177" s="234">
        <v>0.00022000000000000001</v>
      </c>
      <c r="R177" s="234">
        <f>Q177*H177</f>
        <v>0.011968</v>
      </c>
      <c r="S177" s="234">
        <v>0</v>
      </c>
      <c r="T177" s="23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6" t="s">
        <v>216</v>
      </c>
      <c r="AT177" s="236" t="s">
        <v>151</v>
      </c>
      <c r="AU177" s="236" t="s">
        <v>90</v>
      </c>
      <c r="AY177" s="14" t="s">
        <v>148</v>
      </c>
      <c r="BE177" s="237">
        <f>IF(N177="základní",J177,0)</f>
        <v>0</v>
      </c>
      <c r="BF177" s="237">
        <f>IF(N177="snížená",J177,0)</f>
        <v>0</v>
      </c>
      <c r="BG177" s="237">
        <f>IF(N177="zákl. přenesená",J177,0)</f>
        <v>0</v>
      </c>
      <c r="BH177" s="237">
        <f>IF(N177="sníž. přenesená",J177,0)</f>
        <v>0</v>
      </c>
      <c r="BI177" s="237">
        <f>IF(N177="nulová",J177,0)</f>
        <v>0</v>
      </c>
      <c r="BJ177" s="14" t="s">
        <v>36</v>
      </c>
      <c r="BK177" s="237">
        <f>ROUND(I177*H177,2)</f>
        <v>0</v>
      </c>
      <c r="BL177" s="14" t="s">
        <v>216</v>
      </c>
      <c r="BM177" s="236" t="s">
        <v>532</v>
      </c>
    </row>
    <row r="178" s="12" customFormat="1" ht="22.8" customHeight="1">
      <c r="A178" s="12"/>
      <c r="B178" s="208"/>
      <c r="C178" s="209"/>
      <c r="D178" s="210" t="s">
        <v>81</v>
      </c>
      <c r="E178" s="222" t="s">
        <v>340</v>
      </c>
      <c r="F178" s="222" t="s">
        <v>341</v>
      </c>
      <c r="G178" s="209"/>
      <c r="H178" s="209"/>
      <c r="I178" s="212"/>
      <c r="J178" s="223">
        <f>BK178</f>
        <v>0</v>
      </c>
      <c r="K178" s="209"/>
      <c r="L178" s="214"/>
      <c r="M178" s="215"/>
      <c r="N178" s="216"/>
      <c r="O178" s="216"/>
      <c r="P178" s="217">
        <f>SUM(P179:P181)</f>
        <v>0</v>
      </c>
      <c r="Q178" s="216"/>
      <c r="R178" s="217">
        <f>SUM(R179:R181)</f>
        <v>0.205816</v>
      </c>
      <c r="S178" s="216"/>
      <c r="T178" s="218">
        <f>SUM(T179:T181)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9" t="s">
        <v>90</v>
      </c>
      <c r="AT178" s="220" t="s">
        <v>81</v>
      </c>
      <c r="AU178" s="220" t="s">
        <v>36</v>
      </c>
      <c r="AY178" s="219" t="s">
        <v>148</v>
      </c>
      <c r="BK178" s="221">
        <f>SUM(BK179:BK181)</f>
        <v>0</v>
      </c>
    </row>
    <row r="179" s="2" customFormat="1" ht="14.4" customHeight="1">
      <c r="A179" s="35"/>
      <c r="B179" s="36"/>
      <c r="C179" s="224" t="s">
        <v>308</v>
      </c>
      <c r="D179" s="224" t="s">
        <v>151</v>
      </c>
      <c r="E179" s="225" t="s">
        <v>343</v>
      </c>
      <c r="F179" s="226" t="s">
        <v>344</v>
      </c>
      <c r="G179" s="227" t="s">
        <v>164</v>
      </c>
      <c r="H179" s="228">
        <v>253.69999999999999</v>
      </c>
      <c r="I179" s="229"/>
      <c r="J179" s="230">
        <f>ROUND(I179*H179,2)</f>
        <v>0</v>
      </c>
      <c r="K179" s="231"/>
      <c r="L179" s="41"/>
      <c r="M179" s="232" t="s">
        <v>1</v>
      </c>
      <c r="N179" s="233" t="s">
        <v>47</v>
      </c>
      <c r="O179" s="88"/>
      <c r="P179" s="234">
        <f>O179*H179</f>
        <v>0</v>
      </c>
      <c r="Q179" s="234">
        <v>0</v>
      </c>
      <c r="R179" s="234">
        <f>Q179*H179</f>
        <v>0</v>
      </c>
      <c r="S179" s="234">
        <v>0</v>
      </c>
      <c r="T179" s="23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6" t="s">
        <v>216</v>
      </c>
      <c r="AT179" s="236" t="s">
        <v>151</v>
      </c>
      <c r="AU179" s="236" t="s">
        <v>90</v>
      </c>
      <c r="AY179" s="14" t="s">
        <v>148</v>
      </c>
      <c r="BE179" s="237">
        <f>IF(N179="základní",J179,0)</f>
        <v>0</v>
      </c>
      <c r="BF179" s="237">
        <f>IF(N179="snížená",J179,0)</f>
        <v>0</v>
      </c>
      <c r="BG179" s="237">
        <f>IF(N179="zákl. přenesená",J179,0)</f>
        <v>0</v>
      </c>
      <c r="BH179" s="237">
        <f>IF(N179="sníž. přenesená",J179,0)</f>
        <v>0</v>
      </c>
      <c r="BI179" s="237">
        <f>IF(N179="nulová",J179,0)</f>
        <v>0</v>
      </c>
      <c r="BJ179" s="14" t="s">
        <v>36</v>
      </c>
      <c r="BK179" s="237">
        <f>ROUND(I179*H179,2)</f>
        <v>0</v>
      </c>
      <c r="BL179" s="14" t="s">
        <v>216</v>
      </c>
      <c r="BM179" s="236" t="s">
        <v>533</v>
      </c>
    </row>
    <row r="180" s="2" customFormat="1" ht="14.4" customHeight="1">
      <c r="A180" s="35"/>
      <c r="B180" s="36"/>
      <c r="C180" s="238" t="s">
        <v>312</v>
      </c>
      <c r="D180" s="238" t="s">
        <v>157</v>
      </c>
      <c r="E180" s="239" t="s">
        <v>347</v>
      </c>
      <c r="F180" s="240" t="s">
        <v>348</v>
      </c>
      <c r="G180" s="241" t="s">
        <v>164</v>
      </c>
      <c r="H180" s="242">
        <v>266.38499999999999</v>
      </c>
      <c r="I180" s="243"/>
      <c r="J180" s="244">
        <f>ROUND(I180*H180,2)</f>
        <v>0</v>
      </c>
      <c r="K180" s="245"/>
      <c r="L180" s="246"/>
      <c r="M180" s="247" t="s">
        <v>1</v>
      </c>
      <c r="N180" s="248" t="s">
        <v>47</v>
      </c>
      <c r="O180" s="88"/>
      <c r="P180" s="234">
        <f>O180*H180</f>
        <v>0</v>
      </c>
      <c r="Q180" s="234">
        <v>0</v>
      </c>
      <c r="R180" s="234">
        <f>Q180*H180</f>
        <v>0</v>
      </c>
      <c r="S180" s="234">
        <v>0</v>
      </c>
      <c r="T180" s="23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6" t="s">
        <v>265</v>
      </c>
      <c r="AT180" s="236" t="s">
        <v>157</v>
      </c>
      <c r="AU180" s="236" t="s">
        <v>90</v>
      </c>
      <c r="AY180" s="14" t="s">
        <v>148</v>
      </c>
      <c r="BE180" s="237">
        <f>IF(N180="základní",J180,0)</f>
        <v>0</v>
      </c>
      <c r="BF180" s="237">
        <f>IF(N180="snížená",J180,0)</f>
        <v>0</v>
      </c>
      <c r="BG180" s="237">
        <f>IF(N180="zákl. přenesená",J180,0)</f>
        <v>0</v>
      </c>
      <c r="BH180" s="237">
        <f>IF(N180="sníž. přenesená",J180,0)</f>
        <v>0</v>
      </c>
      <c r="BI180" s="237">
        <f>IF(N180="nulová",J180,0)</f>
        <v>0</v>
      </c>
      <c r="BJ180" s="14" t="s">
        <v>36</v>
      </c>
      <c r="BK180" s="237">
        <f>ROUND(I180*H180,2)</f>
        <v>0</v>
      </c>
      <c r="BL180" s="14" t="s">
        <v>216</v>
      </c>
      <c r="BM180" s="236" t="s">
        <v>534</v>
      </c>
    </row>
    <row r="181" s="2" customFormat="1" ht="24.15" customHeight="1">
      <c r="A181" s="35"/>
      <c r="B181" s="36"/>
      <c r="C181" s="224" t="s">
        <v>316</v>
      </c>
      <c r="D181" s="224" t="s">
        <v>151</v>
      </c>
      <c r="E181" s="225" t="s">
        <v>351</v>
      </c>
      <c r="F181" s="226" t="s">
        <v>352</v>
      </c>
      <c r="G181" s="227" t="s">
        <v>164</v>
      </c>
      <c r="H181" s="228">
        <v>791.60000000000002</v>
      </c>
      <c r="I181" s="229"/>
      <c r="J181" s="230">
        <f>ROUND(I181*H181,2)</f>
        <v>0</v>
      </c>
      <c r="K181" s="231"/>
      <c r="L181" s="41"/>
      <c r="M181" s="232" t="s">
        <v>1</v>
      </c>
      <c r="N181" s="233" t="s">
        <v>47</v>
      </c>
      <c r="O181" s="88"/>
      <c r="P181" s="234">
        <f>O181*H181</f>
        <v>0</v>
      </c>
      <c r="Q181" s="234">
        <v>0.00025999999999999998</v>
      </c>
      <c r="R181" s="234">
        <f>Q181*H181</f>
        <v>0.205816</v>
      </c>
      <c r="S181" s="234">
        <v>0</v>
      </c>
      <c r="T181" s="23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6" t="s">
        <v>216</v>
      </c>
      <c r="AT181" s="236" t="s">
        <v>151</v>
      </c>
      <c r="AU181" s="236" t="s">
        <v>90</v>
      </c>
      <c r="AY181" s="14" t="s">
        <v>148</v>
      </c>
      <c r="BE181" s="237">
        <f>IF(N181="základní",J181,0)</f>
        <v>0</v>
      </c>
      <c r="BF181" s="237">
        <f>IF(N181="snížená",J181,0)</f>
        <v>0</v>
      </c>
      <c r="BG181" s="237">
        <f>IF(N181="zákl. přenesená",J181,0)</f>
        <v>0</v>
      </c>
      <c r="BH181" s="237">
        <f>IF(N181="sníž. přenesená",J181,0)</f>
        <v>0</v>
      </c>
      <c r="BI181" s="237">
        <f>IF(N181="nulová",J181,0)</f>
        <v>0</v>
      </c>
      <c r="BJ181" s="14" t="s">
        <v>36</v>
      </c>
      <c r="BK181" s="237">
        <f>ROUND(I181*H181,2)</f>
        <v>0</v>
      </c>
      <c r="BL181" s="14" t="s">
        <v>216</v>
      </c>
      <c r="BM181" s="236" t="s">
        <v>535</v>
      </c>
    </row>
    <row r="182" s="12" customFormat="1" ht="25.92" customHeight="1">
      <c r="A182" s="12"/>
      <c r="B182" s="208"/>
      <c r="C182" s="209"/>
      <c r="D182" s="210" t="s">
        <v>81</v>
      </c>
      <c r="E182" s="211" t="s">
        <v>354</v>
      </c>
      <c r="F182" s="211" t="s">
        <v>355</v>
      </c>
      <c r="G182" s="209"/>
      <c r="H182" s="209"/>
      <c r="I182" s="212"/>
      <c r="J182" s="213">
        <f>BK182</f>
        <v>0</v>
      </c>
      <c r="K182" s="209"/>
      <c r="L182" s="214"/>
      <c r="M182" s="215"/>
      <c r="N182" s="216"/>
      <c r="O182" s="216"/>
      <c r="P182" s="217">
        <f>P183</f>
        <v>0</v>
      </c>
      <c r="Q182" s="216"/>
      <c r="R182" s="217">
        <f>R183</f>
        <v>0</v>
      </c>
      <c r="S182" s="216"/>
      <c r="T182" s="218">
        <f>T183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9" t="s">
        <v>155</v>
      </c>
      <c r="AT182" s="220" t="s">
        <v>81</v>
      </c>
      <c r="AU182" s="220" t="s">
        <v>82</v>
      </c>
      <c r="AY182" s="219" t="s">
        <v>148</v>
      </c>
      <c r="BK182" s="221">
        <f>BK183</f>
        <v>0</v>
      </c>
    </row>
    <row r="183" s="2" customFormat="1" ht="24.15" customHeight="1">
      <c r="A183" s="35"/>
      <c r="B183" s="36"/>
      <c r="C183" s="224" t="s">
        <v>320</v>
      </c>
      <c r="D183" s="224" t="s">
        <v>151</v>
      </c>
      <c r="E183" s="225" t="s">
        <v>357</v>
      </c>
      <c r="F183" s="226" t="s">
        <v>358</v>
      </c>
      <c r="G183" s="227" t="s">
        <v>359</v>
      </c>
      <c r="H183" s="228">
        <v>12</v>
      </c>
      <c r="I183" s="229"/>
      <c r="J183" s="230">
        <f>ROUND(I183*H183,2)</f>
        <v>0</v>
      </c>
      <c r="K183" s="231"/>
      <c r="L183" s="41"/>
      <c r="M183" s="250" t="s">
        <v>1</v>
      </c>
      <c r="N183" s="251" t="s">
        <v>47</v>
      </c>
      <c r="O183" s="252"/>
      <c r="P183" s="253">
        <f>O183*H183</f>
        <v>0</v>
      </c>
      <c r="Q183" s="253">
        <v>0</v>
      </c>
      <c r="R183" s="253">
        <f>Q183*H183</f>
        <v>0</v>
      </c>
      <c r="S183" s="253">
        <v>0</v>
      </c>
      <c r="T183" s="254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6" t="s">
        <v>360</v>
      </c>
      <c r="AT183" s="236" t="s">
        <v>151</v>
      </c>
      <c r="AU183" s="236" t="s">
        <v>36</v>
      </c>
      <c r="AY183" s="14" t="s">
        <v>148</v>
      </c>
      <c r="BE183" s="237">
        <f>IF(N183="základní",J183,0)</f>
        <v>0</v>
      </c>
      <c r="BF183" s="237">
        <f>IF(N183="snížená",J183,0)</f>
        <v>0</v>
      </c>
      <c r="BG183" s="237">
        <f>IF(N183="zákl. přenesená",J183,0)</f>
        <v>0</v>
      </c>
      <c r="BH183" s="237">
        <f>IF(N183="sníž. přenesená",J183,0)</f>
        <v>0</v>
      </c>
      <c r="BI183" s="237">
        <f>IF(N183="nulová",J183,0)</f>
        <v>0</v>
      </c>
      <c r="BJ183" s="14" t="s">
        <v>36</v>
      </c>
      <c r="BK183" s="237">
        <f>ROUND(I183*H183,2)</f>
        <v>0</v>
      </c>
      <c r="BL183" s="14" t="s">
        <v>360</v>
      </c>
      <c r="BM183" s="236" t="s">
        <v>536</v>
      </c>
    </row>
    <row r="184" s="2" customFormat="1" ht="6.96" customHeight="1">
      <c r="A184" s="35"/>
      <c r="B184" s="63"/>
      <c r="C184" s="64"/>
      <c r="D184" s="64"/>
      <c r="E184" s="64"/>
      <c r="F184" s="64"/>
      <c r="G184" s="64"/>
      <c r="H184" s="64"/>
      <c r="I184" s="64"/>
      <c r="J184" s="64"/>
      <c r="K184" s="64"/>
      <c r="L184" s="41"/>
      <c r="M184" s="35"/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</row>
  </sheetData>
  <sheetProtection sheet="1" autoFilter="0" formatColumns="0" formatRows="0" objects="1" scenarios="1" spinCount="100000" saltValue="9dUS3m8rfUAiXb9v2u8aNTqxjliMFeUdFAdpTrUX3Bgw8bsN4oU3NeiuF/Fk8aQJRVo8SOq9xCLi432S6F+cqQ==" hashValue="yWzf+5JQypZt1oVIa7mi3xivIbOY8VB/YC40Ucc2g/f7bUoR+umuPVhflPnPnDcznoYC+F4c/FNBVRHOePP5EA==" algorithmName="SHA-512" password="CC35"/>
  <autoFilter ref="C131:K18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0:H120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101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90</v>
      </c>
    </row>
    <row r="4" s="1" customFormat="1" ht="24.96" customHeight="1">
      <c r="B4" s="17"/>
      <c r="D4" s="145" t="s">
        <v>111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Instalace rekuperace v učebnách SPŠ Trutnov</v>
      </c>
      <c r="F7" s="147"/>
      <c r="G7" s="147"/>
      <c r="H7" s="147"/>
      <c r="L7" s="17"/>
    </row>
    <row r="8" s="2" customFormat="1" ht="12" customHeight="1">
      <c r="A8" s="35"/>
      <c r="B8" s="41"/>
      <c r="C8" s="35"/>
      <c r="D8" s="147" t="s">
        <v>112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9" t="s">
        <v>537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7" t="s">
        <v>18</v>
      </c>
      <c r="E11" s="35"/>
      <c r="F11" s="138" t="s">
        <v>1</v>
      </c>
      <c r="G11" s="35"/>
      <c r="H11" s="35"/>
      <c r="I11" s="147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7" t="s">
        <v>20</v>
      </c>
      <c r="E12" s="35"/>
      <c r="F12" s="138" t="s">
        <v>21</v>
      </c>
      <c r="G12" s="35"/>
      <c r="H12" s="35"/>
      <c r="I12" s="147" t="s">
        <v>22</v>
      </c>
      <c r="J12" s="150" t="str">
        <f>'Rekapitulace stavby'!AN8</f>
        <v>24. 1. 2020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24</v>
      </c>
      <c r="E14" s="35"/>
      <c r="F14" s="35"/>
      <c r="G14" s="35"/>
      <c r="H14" s="35"/>
      <c r="I14" s="147" t="s">
        <v>25</v>
      </c>
      <c r="J14" s="138" t="s">
        <v>26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">
        <v>27</v>
      </c>
      <c r="F15" s="35"/>
      <c r="G15" s="35"/>
      <c r="H15" s="35"/>
      <c r="I15" s="147" t="s">
        <v>28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7" t="s">
        <v>29</v>
      </c>
      <c r="E17" s="35"/>
      <c r="F17" s="35"/>
      <c r="G17" s="35"/>
      <c r="H17" s="35"/>
      <c r="I17" s="14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7" t="s">
        <v>31</v>
      </c>
      <c r="E20" s="35"/>
      <c r="F20" s="35"/>
      <c r="G20" s="35"/>
      <c r="H20" s="35"/>
      <c r="I20" s="147" t="s">
        <v>25</v>
      </c>
      <c r="J20" s="138" t="s">
        <v>32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">
        <v>33</v>
      </c>
      <c r="F21" s="35"/>
      <c r="G21" s="35"/>
      <c r="H21" s="35"/>
      <c r="I21" s="147" t="s">
        <v>28</v>
      </c>
      <c r="J21" s="138" t="s">
        <v>34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7" t="s">
        <v>37</v>
      </c>
      <c r="E23" s="35"/>
      <c r="F23" s="35"/>
      <c r="G23" s="35"/>
      <c r="H23" s="35"/>
      <c r="I23" s="147" t="s">
        <v>25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">
        <v>39</v>
      </c>
      <c r="F24" s="35"/>
      <c r="G24" s="35"/>
      <c r="H24" s="35"/>
      <c r="I24" s="147" t="s">
        <v>28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7" t="s">
        <v>40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59.25" customHeight="1">
      <c r="A27" s="151"/>
      <c r="B27" s="152"/>
      <c r="C27" s="151"/>
      <c r="D27" s="151"/>
      <c r="E27" s="153" t="s">
        <v>41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6" t="s">
        <v>42</v>
      </c>
      <c r="E30" s="35"/>
      <c r="F30" s="35"/>
      <c r="G30" s="35"/>
      <c r="H30" s="35"/>
      <c r="I30" s="35"/>
      <c r="J30" s="157">
        <f>ROUND(J126, 0)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8" t="s">
        <v>44</v>
      </c>
      <c r="G32" s="35"/>
      <c r="H32" s="35"/>
      <c r="I32" s="158" t="s">
        <v>43</v>
      </c>
      <c r="J32" s="158" t="s">
        <v>45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9" t="s">
        <v>46</v>
      </c>
      <c r="E33" s="147" t="s">
        <v>47</v>
      </c>
      <c r="F33" s="160">
        <f>ROUND((SUM(BE126:BE183)),  0)</f>
        <v>0</v>
      </c>
      <c r="G33" s="35"/>
      <c r="H33" s="35"/>
      <c r="I33" s="161">
        <v>0.20999999999999999</v>
      </c>
      <c r="J33" s="160">
        <f>ROUND(((SUM(BE126:BE183))*I33),  0)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7" t="s">
        <v>48</v>
      </c>
      <c r="F34" s="160">
        <f>ROUND((SUM(BF126:BF183)),  0)</f>
        <v>0</v>
      </c>
      <c r="G34" s="35"/>
      <c r="H34" s="35"/>
      <c r="I34" s="161">
        <v>0.14999999999999999</v>
      </c>
      <c r="J34" s="160">
        <f>ROUND(((SUM(BF126:BF183))*I34),  0)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7" t="s">
        <v>49</v>
      </c>
      <c r="F35" s="160">
        <f>ROUND((SUM(BG126:BG183)),  0)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50</v>
      </c>
      <c r="F36" s="160">
        <f>ROUND((SUM(BH126:BH183)),  0)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51</v>
      </c>
      <c r="F37" s="160">
        <f>ROUND((SUM(BI126:BI183)),  0)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2"/>
      <c r="D39" s="163" t="s">
        <v>52</v>
      </c>
      <c r="E39" s="164"/>
      <c r="F39" s="164"/>
      <c r="G39" s="165" t="s">
        <v>53</v>
      </c>
      <c r="H39" s="166" t="s">
        <v>54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55</v>
      </c>
      <c r="E50" s="170"/>
      <c r="F50" s="170"/>
      <c r="G50" s="169" t="s">
        <v>56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57</v>
      </c>
      <c r="E61" s="172"/>
      <c r="F61" s="173" t="s">
        <v>58</v>
      </c>
      <c r="G61" s="171" t="s">
        <v>57</v>
      </c>
      <c r="H61" s="172"/>
      <c r="I61" s="172"/>
      <c r="J61" s="174" t="s">
        <v>58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59</v>
      </c>
      <c r="E65" s="175"/>
      <c r="F65" s="175"/>
      <c r="G65" s="169" t="s">
        <v>60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57</v>
      </c>
      <c r="E76" s="172"/>
      <c r="F76" s="173" t="s">
        <v>58</v>
      </c>
      <c r="G76" s="171" t="s">
        <v>57</v>
      </c>
      <c r="H76" s="172"/>
      <c r="I76" s="172"/>
      <c r="J76" s="174" t="s">
        <v>58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Instalace rekuperace v učebnách SPŠ Trutnov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112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002 - Zdravotně technické instalace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Horská 59, 541 01 Trutnov</v>
      </c>
      <c r="G89" s="37"/>
      <c r="H89" s="37"/>
      <c r="I89" s="29" t="s">
        <v>22</v>
      </c>
      <c r="J89" s="76" t="str">
        <f>IF(J12="","",J12)</f>
        <v>24. 1. 2020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24</v>
      </c>
      <c r="D91" s="37"/>
      <c r="E91" s="37"/>
      <c r="F91" s="24" t="str">
        <f>E15</f>
        <v>Střední průmyslová škola, Trutnov, Školní 101</v>
      </c>
      <c r="G91" s="37"/>
      <c r="H91" s="37"/>
      <c r="I91" s="29" t="s">
        <v>31</v>
      </c>
      <c r="J91" s="33" t="str">
        <f>E21</f>
        <v>APA Vamberk,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5.65" customHeight="1">
      <c r="A92" s="35"/>
      <c r="B92" s="36"/>
      <c r="C92" s="29" t="s">
        <v>29</v>
      </c>
      <c r="D92" s="37"/>
      <c r="E92" s="37"/>
      <c r="F92" s="24" t="str">
        <f>IF(E18="","",E18)</f>
        <v>Vyplň údaj</v>
      </c>
      <c r="G92" s="37"/>
      <c r="H92" s="37"/>
      <c r="I92" s="29" t="s">
        <v>37</v>
      </c>
      <c r="J92" s="33" t="str">
        <f>E24</f>
        <v>Ing. Stanislav Lejsek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117</v>
      </c>
      <c r="D94" s="182"/>
      <c r="E94" s="182"/>
      <c r="F94" s="182"/>
      <c r="G94" s="182"/>
      <c r="H94" s="182"/>
      <c r="I94" s="182"/>
      <c r="J94" s="183" t="s">
        <v>118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4" t="s">
        <v>119</v>
      </c>
      <c r="D96" s="37"/>
      <c r="E96" s="37"/>
      <c r="F96" s="37"/>
      <c r="G96" s="37"/>
      <c r="H96" s="37"/>
      <c r="I96" s="37"/>
      <c r="J96" s="107">
        <f>J126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120</v>
      </c>
    </row>
    <row r="97" s="9" customFormat="1" ht="24.96" customHeight="1">
      <c r="A97" s="9"/>
      <c r="B97" s="185"/>
      <c r="C97" s="186"/>
      <c r="D97" s="187" t="s">
        <v>121</v>
      </c>
      <c r="E97" s="188"/>
      <c r="F97" s="188"/>
      <c r="G97" s="188"/>
      <c r="H97" s="188"/>
      <c r="I97" s="188"/>
      <c r="J97" s="189">
        <f>J127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1"/>
      <c r="C98" s="130"/>
      <c r="D98" s="192" t="s">
        <v>122</v>
      </c>
      <c r="E98" s="193"/>
      <c r="F98" s="193"/>
      <c r="G98" s="193"/>
      <c r="H98" s="193"/>
      <c r="I98" s="193"/>
      <c r="J98" s="194">
        <f>J128</f>
        <v>0</v>
      </c>
      <c r="K98" s="130"/>
      <c r="L98" s="19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1"/>
      <c r="C99" s="130"/>
      <c r="D99" s="192" t="s">
        <v>123</v>
      </c>
      <c r="E99" s="193"/>
      <c r="F99" s="193"/>
      <c r="G99" s="193"/>
      <c r="H99" s="193"/>
      <c r="I99" s="193"/>
      <c r="J99" s="194">
        <f>J130</f>
        <v>0</v>
      </c>
      <c r="K99" s="130"/>
      <c r="L99" s="19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1"/>
      <c r="C100" s="130"/>
      <c r="D100" s="192" t="s">
        <v>124</v>
      </c>
      <c r="E100" s="193"/>
      <c r="F100" s="193"/>
      <c r="G100" s="193"/>
      <c r="H100" s="193"/>
      <c r="I100" s="193"/>
      <c r="J100" s="194">
        <f>J134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1"/>
      <c r="C101" s="130"/>
      <c r="D101" s="192" t="s">
        <v>125</v>
      </c>
      <c r="E101" s="193"/>
      <c r="F101" s="193"/>
      <c r="G101" s="193"/>
      <c r="H101" s="193"/>
      <c r="I101" s="193"/>
      <c r="J101" s="194">
        <f>J144</f>
        <v>0</v>
      </c>
      <c r="K101" s="130"/>
      <c r="L101" s="19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1"/>
      <c r="C102" s="130"/>
      <c r="D102" s="192" t="s">
        <v>126</v>
      </c>
      <c r="E102" s="193"/>
      <c r="F102" s="193"/>
      <c r="G102" s="193"/>
      <c r="H102" s="193"/>
      <c r="I102" s="193"/>
      <c r="J102" s="194">
        <f>J149</f>
        <v>0</v>
      </c>
      <c r="K102" s="130"/>
      <c r="L102" s="19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5"/>
      <c r="C103" s="186"/>
      <c r="D103" s="187" t="s">
        <v>127</v>
      </c>
      <c r="E103" s="188"/>
      <c r="F103" s="188"/>
      <c r="G103" s="188"/>
      <c r="H103" s="188"/>
      <c r="I103" s="188"/>
      <c r="J103" s="189">
        <f>J151</f>
        <v>0</v>
      </c>
      <c r="K103" s="186"/>
      <c r="L103" s="19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1"/>
      <c r="C104" s="130"/>
      <c r="D104" s="192" t="s">
        <v>538</v>
      </c>
      <c r="E104" s="193"/>
      <c r="F104" s="193"/>
      <c r="G104" s="193"/>
      <c r="H104" s="193"/>
      <c r="I104" s="193"/>
      <c r="J104" s="194">
        <f>J152</f>
        <v>0</v>
      </c>
      <c r="K104" s="130"/>
      <c r="L104" s="19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1"/>
      <c r="C105" s="130"/>
      <c r="D105" s="192" t="s">
        <v>539</v>
      </c>
      <c r="E105" s="193"/>
      <c r="F105" s="193"/>
      <c r="G105" s="193"/>
      <c r="H105" s="193"/>
      <c r="I105" s="193"/>
      <c r="J105" s="194">
        <f>J169</f>
        <v>0</v>
      </c>
      <c r="K105" s="130"/>
      <c r="L105" s="19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1"/>
      <c r="C106" s="130"/>
      <c r="D106" s="192" t="s">
        <v>540</v>
      </c>
      <c r="E106" s="193"/>
      <c r="F106" s="193"/>
      <c r="G106" s="193"/>
      <c r="H106" s="193"/>
      <c r="I106" s="193"/>
      <c r="J106" s="194">
        <f>J172</f>
        <v>0</v>
      </c>
      <c r="K106" s="130"/>
      <c r="L106" s="19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63"/>
      <c r="C108" s="64"/>
      <c r="D108" s="64"/>
      <c r="E108" s="64"/>
      <c r="F108" s="64"/>
      <c r="G108" s="64"/>
      <c r="H108" s="64"/>
      <c r="I108" s="64"/>
      <c r="J108" s="64"/>
      <c r="K108" s="64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12" s="2" customFormat="1" ht="6.96" customHeight="1">
      <c r="A112" s="35"/>
      <c r="B112" s="65"/>
      <c r="C112" s="66"/>
      <c r="D112" s="66"/>
      <c r="E112" s="66"/>
      <c r="F112" s="66"/>
      <c r="G112" s="66"/>
      <c r="H112" s="66"/>
      <c r="I112" s="66"/>
      <c r="J112" s="66"/>
      <c r="K112" s="66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4.96" customHeight="1">
      <c r="A113" s="35"/>
      <c r="B113" s="36"/>
      <c r="C113" s="20" t="s">
        <v>133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16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180" t="str">
        <f>E7</f>
        <v>Instalace rekuperace v učebnách SPŠ Trutnov</v>
      </c>
      <c r="F116" s="29"/>
      <c r="G116" s="29"/>
      <c r="H116" s="29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112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73" t="str">
        <f>E9</f>
        <v>002 - Zdravotně technické instalace</v>
      </c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20</v>
      </c>
      <c r="D120" s="37"/>
      <c r="E120" s="37"/>
      <c r="F120" s="24" t="str">
        <f>F12</f>
        <v>Horská 59, 541 01 Trutnov</v>
      </c>
      <c r="G120" s="37"/>
      <c r="H120" s="37"/>
      <c r="I120" s="29" t="s">
        <v>22</v>
      </c>
      <c r="J120" s="76" t="str">
        <f>IF(J12="","",J12)</f>
        <v>24. 1. 2020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25.65" customHeight="1">
      <c r="A122" s="35"/>
      <c r="B122" s="36"/>
      <c r="C122" s="29" t="s">
        <v>24</v>
      </c>
      <c r="D122" s="37"/>
      <c r="E122" s="37"/>
      <c r="F122" s="24" t="str">
        <f>E15</f>
        <v>Střední průmyslová škola, Trutnov, Školní 101</v>
      </c>
      <c r="G122" s="37"/>
      <c r="H122" s="37"/>
      <c r="I122" s="29" t="s">
        <v>31</v>
      </c>
      <c r="J122" s="33" t="str">
        <f>E21</f>
        <v>APA Vamberk, s.r.o.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25.65" customHeight="1">
      <c r="A123" s="35"/>
      <c r="B123" s="36"/>
      <c r="C123" s="29" t="s">
        <v>29</v>
      </c>
      <c r="D123" s="37"/>
      <c r="E123" s="37"/>
      <c r="F123" s="24" t="str">
        <f>IF(E18="","",E18)</f>
        <v>Vyplň údaj</v>
      </c>
      <c r="G123" s="37"/>
      <c r="H123" s="37"/>
      <c r="I123" s="29" t="s">
        <v>37</v>
      </c>
      <c r="J123" s="33" t="str">
        <f>E24</f>
        <v>Ing. Stanislav Lejsek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0.32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11" customFormat="1" ht="29.28" customHeight="1">
      <c r="A125" s="196"/>
      <c r="B125" s="197"/>
      <c r="C125" s="198" t="s">
        <v>134</v>
      </c>
      <c r="D125" s="199" t="s">
        <v>67</v>
      </c>
      <c r="E125" s="199" t="s">
        <v>63</v>
      </c>
      <c r="F125" s="199" t="s">
        <v>64</v>
      </c>
      <c r="G125" s="199" t="s">
        <v>135</v>
      </c>
      <c r="H125" s="199" t="s">
        <v>136</v>
      </c>
      <c r="I125" s="199" t="s">
        <v>137</v>
      </c>
      <c r="J125" s="200" t="s">
        <v>118</v>
      </c>
      <c r="K125" s="201" t="s">
        <v>138</v>
      </c>
      <c r="L125" s="202"/>
      <c r="M125" s="97" t="s">
        <v>1</v>
      </c>
      <c r="N125" s="98" t="s">
        <v>46</v>
      </c>
      <c r="O125" s="98" t="s">
        <v>139</v>
      </c>
      <c r="P125" s="98" t="s">
        <v>140</v>
      </c>
      <c r="Q125" s="98" t="s">
        <v>141</v>
      </c>
      <c r="R125" s="98" t="s">
        <v>142</v>
      </c>
      <c r="S125" s="98" t="s">
        <v>143</v>
      </c>
      <c r="T125" s="99" t="s">
        <v>144</v>
      </c>
      <c r="U125" s="196"/>
      <c r="V125" s="196"/>
      <c r="W125" s="196"/>
      <c r="X125" s="196"/>
      <c r="Y125" s="196"/>
      <c r="Z125" s="196"/>
      <c r="AA125" s="196"/>
      <c r="AB125" s="196"/>
      <c r="AC125" s="196"/>
      <c r="AD125" s="196"/>
      <c r="AE125" s="196"/>
    </row>
    <row r="126" s="2" customFormat="1" ht="22.8" customHeight="1">
      <c r="A126" s="35"/>
      <c r="B126" s="36"/>
      <c r="C126" s="104" t="s">
        <v>145</v>
      </c>
      <c r="D126" s="37"/>
      <c r="E126" s="37"/>
      <c r="F126" s="37"/>
      <c r="G126" s="37"/>
      <c r="H126" s="37"/>
      <c r="I126" s="37"/>
      <c r="J126" s="203">
        <f>BK126</f>
        <v>0</v>
      </c>
      <c r="K126" s="37"/>
      <c r="L126" s="41"/>
      <c r="M126" s="100"/>
      <c r="N126" s="204"/>
      <c r="O126" s="101"/>
      <c r="P126" s="205">
        <f>P127+P151</f>
        <v>0</v>
      </c>
      <c r="Q126" s="101"/>
      <c r="R126" s="205">
        <f>R127+R151</f>
        <v>1.6107891000000001</v>
      </c>
      <c r="S126" s="101"/>
      <c r="T126" s="206">
        <f>T127+T151</f>
        <v>1.4746900000000001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81</v>
      </c>
      <c r="AU126" s="14" t="s">
        <v>120</v>
      </c>
      <c r="BK126" s="207">
        <f>BK127+BK151</f>
        <v>0</v>
      </c>
    </row>
    <row r="127" s="12" customFormat="1" ht="25.92" customHeight="1">
      <c r="A127" s="12"/>
      <c r="B127" s="208"/>
      <c r="C127" s="209"/>
      <c r="D127" s="210" t="s">
        <v>81</v>
      </c>
      <c r="E127" s="211" t="s">
        <v>146</v>
      </c>
      <c r="F127" s="211" t="s">
        <v>147</v>
      </c>
      <c r="G127" s="209"/>
      <c r="H127" s="209"/>
      <c r="I127" s="212"/>
      <c r="J127" s="213">
        <f>BK127</f>
        <v>0</v>
      </c>
      <c r="K127" s="209"/>
      <c r="L127" s="214"/>
      <c r="M127" s="215"/>
      <c r="N127" s="216"/>
      <c r="O127" s="216"/>
      <c r="P127" s="217">
        <f>P128+P130+P134+P144+P149</f>
        <v>0</v>
      </c>
      <c r="Q127" s="216"/>
      <c r="R127" s="217">
        <f>R128+R130+R134+R144+R149</f>
        <v>1.5256891000000001</v>
      </c>
      <c r="S127" s="216"/>
      <c r="T127" s="218">
        <f>T128+T130+T134+T144+T149</f>
        <v>1.395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9" t="s">
        <v>36</v>
      </c>
      <c r="AT127" s="220" t="s">
        <v>81</v>
      </c>
      <c r="AU127" s="220" t="s">
        <v>82</v>
      </c>
      <c r="AY127" s="219" t="s">
        <v>148</v>
      </c>
      <c r="BK127" s="221">
        <f>BK128+BK130+BK134+BK144+BK149</f>
        <v>0</v>
      </c>
    </row>
    <row r="128" s="12" customFormat="1" ht="22.8" customHeight="1">
      <c r="A128" s="12"/>
      <c r="B128" s="208"/>
      <c r="C128" s="209"/>
      <c r="D128" s="210" t="s">
        <v>81</v>
      </c>
      <c r="E128" s="222" t="s">
        <v>149</v>
      </c>
      <c r="F128" s="222" t="s">
        <v>150</v>
      </c>
      <c r="G128" s="209"/>
      <c r="H128" s="209"/>
      <c r="I128" s="212"/>
      <c r="J128" s="223">
        <f>BK128</f>
        <v>0</v>
      </c>
      <c r="K128" s="209"/>
      <c r="L128" s="214"/>
      <c r="M128" s="215"/>
      <c r="N128" s="216"/>
      <c r="O128" s="216"/>
      <c r="P128" s="217">
        <f>P129</f>
        <v>0</v>
      </c>
      <c r="Q128" s="216"/>
      <c r="R128" s="217">
        <f>R129</f>
        <v>0.96167999999999998</v>
      </c>
      <c r="S128" s="216"/>
      <c r="T128" s="218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9" t="s">
        <v>36</v>
      </c>
      <c r="AT128" s="220" t="s">
        <v>81</v>
      </c>
      <c r="AU128" s="220" t="s">
        <v>36</v>
      </c>
      <c r="AY128" s="219" t="s">
        <v>148</v>
      </c>
      <c r="BK128" s="221">
        <f>BK129</f>
        <v>0</v>
      </c>
    </row>
    <row r="129" s="2" customFormat="1" ht="24.15" customHeight="1">
      <c r="A129" s="35"/>
      <c r="B129" s="36"/>
      <c r="C129" s="224" t="s">
        <v>36</v>
      </c>
      <c r="D129" s="224" t="s">
        <v>151</v>
      </c>
      <c r="E129" s="225" t="s">
        <v>541</v>
      </c>
      <c r="F129" s="226" t="s">
        <v>542</v>
      </c>
      <c r="G129" s="227" t="s">
        <v>154</v>
      </c>
      <c r="H129" s="228">
        <v>8</v>
      </c>
      <c r="I129" s="229"/>
      <c r="J129" s="230">
        <f>ROUND(I129*H129,2)</f>
        <v>0</v>
      </c>
      <c r="K129" s="231"/>
      <c r="L129" s="41"/>
      <c r="M129" s="232" t="s">
        <v>1</v>
      </c>
      <c r="N129" s="233" t="s">
        <v>47</v>
      </c>
      <c r="O129" s="88"/>
      <c r="P129" s="234">
        <f>O129*H129</f>
        <v>0</v>
      </c>
      <c r="Q129" s="234">
        <v>0.12021</v>
      </c>
      <c r="R129" s="234">
        <f>Q129*H129</f>
        <v>0.96167999999999998</v>
      </c>
      <c r="S129" s="234">
        <v>0</v>
      </c>
      <c r="T129" s="23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6" t="s">
        <v>155</v>
      </c>
      <c r="AT129" s="236" t="s">
        <v>151</v>
      </c>
      <c r="AU129" s="236" t="s">
        <v>90</v>
      </c>
      <c r="AY129" s="14" t="s">
        <v>148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4" t="s">
        <v>36</v>
      </c>
      <c r="BK129" s="237">
        <f>ROUND(I129*H129,2)</f>
        <v>0</v>
      </c>
      <c r="BL129" s="14" t="s">
        <v>155</v>
      </c>
      <c r="BM129" s="236" t="s">
        <v>543</v>
      </c>
    </row>
    <row r="130" s="12" customFormat="1" ht="22.8" customHeight="1">
      <c r="A130" s="12"/>
      <c r="B130" s="208"/>
      <c r="C130" s="209"/>
      <c r="D130" s="210" t="s">
        <v>81</v>
      </c>
      <c r="E130" s="222" t="s">
        <v>169</v>
      </c>
      <c r="F130" s="222" t="s">
        <v>170</v>
      </c>
      <c r="G130" s="209"/>
      <c r="H130" s="209"/>
      <c r="I130" s="212"/>
      <c r="J130" s="223">
        <f>BK130</f>
        <v>0</v>
      </c>
      <c r="K130" s="209"/>
      <c r="L130" s="214"/>
      <c r="M130" s="215"/>
      <c r="N130" s="216"/>
      <c r="O130" s="216"/>
      <c r="P130" s="217">
        <f>SUM(P131:P133)</f>
        <v>0</v>
      </c>
      <c r="Q130" s="216"/>
      <c r="R130" s="217">
        <f>SUM(R131:R133)</f>
        <v>0.24765759999999998</v>
      </c>
      <c r="S130" s="216"/>
      <c r="T130" s="218">
        <f>SUM(T131:T133)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9" t="s">
        <v>36</v>
      </c>
      <c r="AT130" s="220" t="s">
        <v>81</v>
      </c>
      <c r="AU130" s="220" t="s">
        <v>36</v>
      </c>
      <c r="AY130" s="219" t="s">
        <v>148</v>
      </c>
      <c r="BK130" s="221">
        <f>SUM(BK131:BK133)</f>
        <v>0</v>
      </c>
    </row>
    <row r="131" s="2" customFormat="1" ht="14.4" customHeight="1">
      <c r="A131" s="35"/>
      <c r="B131" s="36"/>
      <c r="C131" s="224" t="s">
        <v>90</v>
      </c>
      <c r="D131" s="224" t="s">
        <v>151</v>
      </c>
      <c r="E131" s="225" t="s">
        <v>544</v>
      </c>
      <c r="F131" s="226" t="s">
        <v>545</v>
      </c>
      <c r="G131" s="227" t="s">
        <v>164</v>
      </c>
      <c r="H131" s="228">
        <v>4.5999999999999996</v>
      </c>
      <c r="I131" s="229"/>
      <c r="J131" s="230">
        <f>ROUND(I131*H131,2)</f>
        <v>0</v>
      </c>
      <c r="K131" s="231"/>
      <c r="L131" s="41"/>
      <c r="M131" s="232" t="s">
        <v>1</v>
      </c>
      <c r="N131" s="233" t="s">
        <v>47</v>
      </c>
      <c r="O131" s="88"/>
      <c r="P131" s="234">
        <f>O131*H131</f>
        <v>0</v>
      </c>
      <c r="Q131" s="234">
        <v>0.040000000000000001</v>
      </c>
      <c r="R131" s="234">
        <f>Q131*H131</f>
        <v>0.184</v>
      </c>
      <c r="S131" s="234">
        <v>0</v>
      </c>
      <c r="T131" s="23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6" t="s">
        <v>155</v>
      </c>
      <c r="AT131" s="236" t="s">
        <v>151</v>
      </c>
      <c r="AU131" s="236" t="s">
        <v>90</v>
      </c>
      <c r="AY131" s="14" t="s">
        <v>148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4" t="s">
        <v>36</v>
      </c>
      <c r="BK131" s="237">
        <f>ROUND(I131*H131,2)</f>
        <v>0</v>
      </c>
      <c r="BL131" s="14" t="s">
        <v>155</v>
      </c>
      <c r="BM131" s="236" t="s">
        <v>546</v>
      </c>
    </row>
    <row r="132" s="2" customFormat="1" ht="14.4" customHeight="1">
      <c r="A132" s="35"/>
      <c r="B132" s="36"/>
      <c r="C132" s="224" t="s">
        <v>149</v>
      </c>
      <c r="D132" s="224" t="s">
        <v>151</v>
      </c>
      <c r="E132" s="225" t="s">
        <v>547</v>
      </c>
      <c r="F132" s="226" t="s">
        <v>548</v>
      </c>
      <c r="G132" s="227" t="s">
        <v>164</v>
      </c>
      <c r="H132" s="228">
        <v>18.239999999999998</v>
      </c>
      <c r="I132" s="229"/>
      <c r="J132" s="230">
        <f>ROUND(I132*H132,2)</f>
        <v>0</v>
      </c>
      <c r="K132" s="231"/>
      <c r="L132" s="41"/>
      <c r="M132" s="232" t="s">
        <v>1</v>
      </c>
      <c r="N132" s="233" t="s">
        <v>47</v>
      </c>
      <c r="O132" s="88"/>
      <c r="P132" s="234">
        <f>O132*H132</f>
        <v>0</v>
      </c>
      <c r="Q132" s="234">
        <v>0.00122</v>
      </c>
      <c r="R132" s="234">
        <f>Q132*H132</f>
        <v>0.022252799999999996</v>
      </c>
      <c r="S132" s="234">
        <v>0</v>
      </c>
      <c r="T132" s="23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6" t="s">
        <v>155</v>
      </c>
      <c r="AT132" s="236" t="s">
        <v>151</v>
      </c>
      <c r="AU132" s="236" t="s">
        <v>90</v>
      </c>
      <c r="AY132" s="14" t="s">
        <v>148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4" t="s">
        <v>36</v>
      </c>
      <c r="BK132" s="237">
        <f>ROUND(I132*H132,2)</f>
        <v>0</v>
      </c>
      <c r="BL132" s="14" t="s">
        <v>155</v>
      </c>
      <c r="BM132" s="236" t="s">
        <v>549</v>
      </c>
    </row>
    <row r="133" s="2" customFormat="1" ht="14.4" customHeight="1">
      <c r="A133" s="35"/>
      <c r="B133" s="36"/>
      <c r="C133" s="224" t="s">
        <v>155</v>
      </c>
      <c r="D133" s="224" t="s">
        <v>151</v>
      </c>
      <c r="E133" s="225" t="s">
        <v>550</v>
      </c>
      <c r="F133" s="226" t="s">
        <v>551</v>
      </c>
      <c r="G133" s="227" t="s">
        <v>164</v>
      </c>
      <c r="H133" s="228">
        <v>18.239999999999998</v>
      </c>
      <c r="I133" s="229"/>
      <c r="J133" s="230">
        <f>ROUND(I133*H133,2)</f>
        <v>0</v>
      </c>
      <c r="K133" s="231"/>
      <c r="L133" s="41"/>
      <c r="M133" s="232" t="s">
        <v>1</v>
      </c>
      <c r="N133" s="233" t="s">
        <v>47</v>
      </c>
      <c r="O133" s="88"/>
      <c r="P133" s="234">
        <f>O133*H133</f>
        <v>0</v>
      </c>
      <c r="Q133" s="234">
        <v>0.0022699999999999999</v>
      </c>
      <c r="R133" s="234">
        <f>Q133*H133</f>
        <v>0.041404799999999992</v>
      </c>
      <c r="S133" s="234">
        <v>0</v>
      </c>
      <c r="T133" s="23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6" t="s">
        <v>155</v>
      </c>
      <c r="AT133" s="236" t="s">
        <v>151</v>
      </c>
      <c r="AU133" s="236" t="s">
        <v>90</v>
      </c>
      <c r="AY133" s="14" t="s">
        <v>148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4" t="s">
        <v>36</v>
      </c>
      <c r="BK133" s="237">
        <f>ROUND(I133*H133,2)</f>
        <v>0</v>
      </c>
      <c r="BL133" s="14" t="s">
        <v>155</v>
      </c>
      <c r="BM133" s="236" t="s">
        <v>552</v>
      </c>
    </row>
    <row r="134" s="12" customFormat="1" ht="22.8" customHeight="1">
      <c r="A134" s="12"/>
      <c r="B134" s="208"/>
      <c r="C134" s="209"/>
      <c r="D134" s="210" t="s">
        <v>81</v>
      </c>
      <c r="E134" s="222" t="s">
        <v>185</v>
      </c>
      <c r="F134" s="222" t="s">
        <v>189</v>
      </c>
      <c r="G134" s="209"/>
      <c r="H134" s="209"/>
      <c r="I134" s="212"/>
      <c r="J134" s="223">
        <f>BK134</f>
        <v>0</v>
      </c>
      <c r="K134" s="209"/>
      <c r="L134" s="214"/>
      <c r="M134" s="215"/>
      <c r="N134" s="216"/>
      <c r="O134" s="216"/>
      <c r="P134" s="217">
        <f>SUM(P135:P143)</f>
        <v>0</v>
      </c>
      <c r="Q134" s="216"/>
      <c r="R134" s="217">
        <f>SUM(R135:R143)</f>
        <v>0.31635150000000001</v>
      </c>
      <c r="S134" s="216"/>
      <c r="T134" s="218">
        <f>SUM(T135:T143)</f>
        <v>1.395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9" t="s">
        <v>36</v>
      </c>
      <c r="AT134" s="220" t="s">
        <v>81</v>
      </c>
      <c r="AU134" s="220" t="s">
        <v>36</v>
      </c>
      <c r="AY134" s="219" t="s">
        <v>148</v>
      </c>
      <c r="BK134" s="221">
        <f>SUM(BK135:BK143)</f>
        <v>0</v>
      </c>
    </row>
    <row r="135" s="2" customFormat="1" ht="24.15" customHeight="1">
      <c r="A135" s="35"/>
      <c r="B135" s="36"/>
      <c r="C135" s="224" t="s">
        <v>171</v>
      </c>
      <c r="D135" s="224" t="s">
        <v>151</v>
      </c>
      <c r="E135" s="225" t="s">
        <v>191</v>
      </c>
      <c r="F135" s="226" t="s">
        <v>192</v>
      </c>
      <c r="G135" s="227" t="s">
        <v>164</v>
      </c>
      <c r="H135" s="228">
        <v>132.55000000000001</v>
      </c>
      <c r="I135" s="229"/>
      <c r="J135" s="230">
        <f>ROUND(I135*H135,2)</f>
        <v>0</v>
      </c>
      <c r="K135" s="231"/>
      <c r="L135" s="41"/>
      <c r="M135" s="232" t="s">
        <v>1</v>
      </c>
      <c r="N135" s="233" t="s">
        <v>47</v>
      </c>
      <c r="O135" s="88"/>
      <c r="P135" s="234">
        <f>O135*H135</f>
        <v>0</v>
      </c>
      <c r="Q135" s="234">
        <v>0.00012999999999999999</v>
      </c>
      <c r="R135" s="234">
        <f>Q135*H135</f>
        <v>0.0172315</v>
      </c>
      <c r="S135" s="234">
        <v>0</v>
      </c>
      <c r="T135" s="23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6" t="s">
        <v>155</v>
      </c>
      <c r="AT135" s="236" t="s">
        <v>151</v>
      </c>
      <c r="AU135" s="236" t="s">
        <v>90</v>
      </c>
      <c r="AY135" s="14" t="s">
        <v>148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4" t="s">
        <v>36</v>
      </c>
      <c r="BK135" s="237">
        <f>ROUND(I135*H135,2)</f>
        <v>0</v>
      </c>
      <c r="BL135" s="14" t="s">
        <v>155</v>
      </c>
      <c r="BM135" s="236" t="s">
        <v>553</v>
      </c>
    </row>
    <row r="136" s="2" customFormat="1" ht="14.4" customHeight="1">
      <c r="A136" s="35"/>
      <c r="B136" s="36"/>
      <c r="C136" s="224" t="s">
        <v>169</v>
      </c>
      <c r="D136" s="224" t="s">
        <v>151</v>
      </c>
      <c r="E136" s="225" t="s">
        <v>554</v>
      </c>
      <c r="F136" s="226" t="s">
        <v>555</v>
      </c>
      <c r="G136" s="227" t="s">
        <v>154</v>
      </c>
      <c r="H136" s="228">
        <v>8</v>
      </c>
      <c r="I136" s="229"/>
      <c r="J136" s="230">
        <f>ROUND(I136*H136,2)</f>
        <v>0</v>
      </c>
      <c r="K136" s="231"/>
      <c r="L136" s="41"/>
      <c r="M136" s="232" t="s">
        <v>1</v>
      </c>
      <c r="N136" s="233" t="s">
        <v>47</v>
      </c>
      <c r="O136" s="88"/>
      <c r="P136" s="234">
        <f>O136*H136</f>
        <v>0</v>
      </c>
      <c r="Q136" s="234">
        <v>0.015469999999999999</v>
      </c>
      <c r="R136" s="234">
        <f>Q136*H136</f>
        <v>0.12376</v>
      </c>
      <c r="S136" s="234">
        <v>0</v>
      </c>
      <c r="T136" s="23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6" t="s">
        <v>155</v>
      </c>
      <c r="AT136" s="236" t="s">
        <v>151</v>
      </c>
      <c r="AU136" s="236" t="s">
        <v>90</v>
      </c>
      <c r="AY136" s="14" t="s">
        <v>148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4" t="s">
        <v>36</v>
      </c>
      <c r="BK136" s="237">
        <f>ROUND(I136*H136,2)</f>
        <v>0</v>
      </c>
      <c r="BL136" s="14" t="s">
        <v>155</v>
      </c>
      <c r="BM136" s="236" t="s">
        <v>556</v>
      </c>
    </row>
    <row r="137" s="2" customFormat="1" ht="14.4" customHeight="1">
      <c r="A137" s="35"/>
      <c r="B137" s="36"/>
      <c r="C137" s="238" t="s">
        <v>178</v>
      </c>
      <c r="D137" s="238" t="s">
        <v>157</v>
      </c>
      <c r="E137" s="239" t="s">
        <v>557</v>
      </c>
      <c r="F137" s="240" t="s">
        <v>558</v>
      </c>
      <c r="G137" s="241" t="s">
        <v>154</v>
      </c>
      <c r="H137" s="242">
        <v>8</v>
      </c>
      <c r="I137" s="243"/>
      <c r="J137" s="244">
        <f>ROUND(I137*H137,2)</f>
        <v>0</v>
      </c>
      <c r="K137" s="245"/>
      <c r="L137" s="246"/>
      <c r="M137" s="247" t="s">
        <v>1</v>
      </c>
      <c r="N137" s="248" t="s">
        <v>47</v>
      </c>
      <c r="O137" s="88"/>
      <c r="P137" s="234">
        <f>O137*H137</f>
        <v>0</v>
      </c>
      <c r="Q137" s="234">
        <v>0.0022000000000000001</v>
      </c>
      <c r="R137" s="234">
        <f>Q137*H137</f>
        <v>0.017600000000000001</v>
      </c>
      <c r="S137" s="234">
        <v>0</v>
      </c>
      <c r="T137" s="23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6" t="s">
        <v>160</v>
      </c>
      <c r="AT137" s="236" t="s">
        <v>157</v>
      </c>
      <c r="AU137" s="236" t="s">
        <v>90</v>
      </c>
      <c r="AY137" s="14" t="s">
        <v>148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4" t="s">
        <v>36</v>
      </c>
      <c r="BK137" s="237">
        <f>ROUND(I137*H137,2)</f>
        <v>0</v>
      </c>
      <c r="BL137" s="14" t="s">
        <v>155</v>
      </c>
      <c r="BM137" s="236" t="s">
        <v>559</v>
      </c>
    </row>
    <row r="138" s="2" customFormat="1" ht="24.15" customHeight="1">
      <c r="A138" s="35"/>
      <c r="B138" s="36"/>
      <c r="C138" s="224" t="s">
        <v>160</v>
      </c>
      <c r="D138" s="224" t="s">
        <v>151</v>
      </c>
      <c r="E138" s="225" t="s">
        <v>560</v>
      </c>
      <c r="F138" s="226" t="s">
        <v>561</v>
      </c>
      <c r="G138" s="227" t="s">
        <v>154</v>
      </c>
      <c r="H138" s="228">
        <v>8</v>
      </c>
      <c r="I138" s="229"/>
      <c r="J138" s="230">
        <f>ROUND(I138*H138,2)</f>
        <v>0</v>
      </c>
      <c r="K138" s="231"/>
      <c r="L138" s="41"/>
      <c r="M138" s="232" t="s">
        <v>1</v>
      </c>
      <c r="N138" s="233" t="s">
        <v>47</v>
      </c>
      <c r="O138" s="88"/>
      <c r="P138" s="234">
        <f>O138*H138</f>
        <v>0</v>
      </c>
      <c r="Q138" s="234">
        <v>0.018720000000000001</v>
      </c>
      <c r="R138" s="234">
        <f>Q138*H138</f>
        <v>0.14976</v>
      </c>
      <c r="S138" s="234">
        <v>0</v>
      </c>
      <c r="T138" s="23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6" t="s">
        <v>155</v>
      </c>
      <c r="AT138" s="236" t="s">
        <v>151</v>
      </c>
      <c r="AU138" s="236" t="s">
        <v>90</v>
      </c>
      <c r="AY138" s="14" t="s">
        <v>148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4" t="s">
        <v>36</v>
      </c>
      <c r="BK138" s="237">
        <f>ROUND(I138*H138,2)</f>
        <v>0</v>
      </c>
      <c r="BL138" s="14" t="s">
        <v>155</v>
      </c>
      <c r="BM138" s="236" t="s">
        <v>562</v>
      </c>
    </row>
    <row r="139" s="2" customFormat="1" ht="24.15" customHeight="1">
      <c r="A139" s="35"/>
      <c r="B139" s="36"/>
      <c r="C139" s="238" t="s">
        <v>185</v>
      </c>
      <c r="D139" s="238" t="s">
        <v>157</v>
      </c>
      <c r="E139" s="239" t="s">
        <v>563</v>
      </c>
      <c r="F139" s="240" t="s">
        <v>564</v>
      </c>
      <c r="G139" s="241" t="s">
        <v>154</v>
      </c>
      <c r="H139" s="242">
        <v>8</v>
      </c>
      <c r="I139" s="243"/>
      <c r="J139" s="244">
        <f>ROUND(I139*H139,2)</f>
        <v>0</v>
      </c>
      <c r="K139" s="245"/>
      <c r="L139" s="246"/>
      <c r="M139" s="247" t="s">
        <v>1</v>
      </c>
      <c r="N139" s="248" t="s">
        <v>47</v>
      </c>
      <c r="O139" s="88"/>
      <c r="P139" s="234">
        <f>O139*H139</f>
        <v>0</v>
      </c>
      <c r="Q139" s="234">
        <v>0.001</v>
      </c>
      <c r="R139" s="234">
        <f>Q139*H139</f>
        <v>0.0080000000000000002</v>
      </c>
      <c r="S139" s="234">
        <v>0</v>
      </c>
      <c r="T139" s="23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6" t="s">
        <v>160</v>
      </c>
      <c r="AT139" s="236" t="s">
        <v>157</v>
      </c>
      <c r="AU139" s="236" t="s">
        <v>90</v>
      </c>
      <c r="AY139" s="14" t="s">
        <v>148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4" t="s">
        <v>36</v>
      </c>
      <c r="BK139" s="237">
        <f>ROUND(I139*H139,2)</f>
        <v>0</v>
      </c>
      <c r="BL139" s="14" t="s">
        <v>155</v>
      </c>
      <c r="BM139" s="236" t="s">
        <v>565</v>
      </c>
    </row>
    <row r="140" s="2" customFormat="1" ht="24.15" customHeight="1">
      <c r="A140" s="35"/>
      <c r="B140" s="36"/>
      <c r="C140" s="224" t="s">
        <v>190</v>
      </c>
      <c r="D140" s="224" t="s">
        <v>151</v>
      </c>
      <c r="E140" s="225" t="s">
        <v>566</v>
      </c>
      <c r="F140" s="226" t="s">
        <v>567</v>
      </c>
      <c r="G140" s="227" t="s">
        <v>154</v>
      </c>
      <c r="H140" s="228">
        <v>8</v>
      </c>
      <c r="I140" s="229"/>
      <c r="J140" s="230">
        <f>ROUND(I140*H140,2)</f>
        <v>0</v>
      </c>
      <c r="K140" s="231"/>
      <c r="L140" s="41"/>
      <c r="M140" s="232" t="s">
        <v>1</v>
      </c>
      <c r="N140" s="233" t="s">
        <v>47</v>
      </c>
      <c r="O140" s="88"/>
      <c r="P140" s="234">
        <f>O140*H140</f>
        <v>0</v>
      </c>
      <c r="Q140" s="234">
        <v>0</v>
      </c>
      <c r="R140" s="234">
        <f>Q140*H140</f>
        <v>0</v>
      </c>
      <c r="S140" s="234">
        <v>0.053999999999999999</v>
      </c>
      <c r="T140" s="235">
        <f>S140*H140</f>
        <v>0.432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6" t="s">
        <v>155</v>
      </c>
      <c r="AT140" s="236" t="s">
        <v>151</v>
      </c>
      <c r="AU140" s="236" t="s">
        <v>90</v>
      </c>
      <c r="AY140" s="14" t="s">
        <v>148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4" t="s">
        <v>36</v>
      </c>
      <c r="BK140" s="237">
        <f>ROUND(I140*H140,2)</f>
        <v>0</v>
      </c>
      <c r="BL140" s="14" t="s">
        <v>155</v>
      </c>
      <c r="BM140" s="236" t="s">
        <v>568</v>
      </c>
    </row>
    <row r="141" s="2" customFormat="1" ht="24.15" customHeight="1">
      <c r="A141" s="35"/>
      <c r="B141" s="36"/>
      <c r="C141" s="224" t="s">
        <v>194</v>
      </c>
      <c r="D141" s="224" t="s">
        <v>151</v>
      </c>
      <c r="E141" s="225" t="s">
        <v>569</v>
      </c>
      <c r="F141" s="226" t="s">
        <v>570</v>
      </c>
      <c r="G141" s="227" t="s">
        <v>209</v>
      </c>
      <c r="H141" s="228">
        <v>8.5</v>
      </c>
      <c r="I141" s="229"/>
      <c r="J141" s="230">
        <f>ROUND(I141*H141,2)</f>
        <v>0</v>
      </c>
      <c r="K141" s="231"/>
      <c r="L141" s="41"/>
      <c r="M141" s="232" t="s">
        <v>1</v>
      </c>
      <c r="N141" s="233" t="s">
        <v>47</v>
      </c>
      <c r="O141" s="88"/>
      <c r="P141" s="234">
        <f>O141*H141</f>
        <v>0</v>
      </c>
      <c r="Q141" s="234">
        <v>0</v>
      </c>
      <c r="R141" s="234">
        <f>Q141*H141</f>
        <v>0</v>
      </c>
      <c r="S141" s="234">
        <v>0.017999999999999999</v>
      </c>
      <c r="T141" s="235">
        <f>S141*H141</f>
        <v>0.153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6" t="s">
        <v>155</v>
      </c>
      <c r="AT141" s="236" t="s">
        <v>151</v>
      </c>
      <c r="AU141" s="236" t="s">
        <v>90</v>
      </c>
      <c r="AY141" s="14" t="s">
        <v>148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4" t="s">
        <v>36</v>
      </c>
      <c r="BK141" s="237">
        <f>ROUND(I141*H141,2)</f>
        <v>0</v>
      </c>
      <c r="BL141" s="14" t="s">
        <v>155</v>
      </c>
      <c r="BM141" s="236" t="s">
        <v>571</v>
      </c>
    </row>
    <row r="142" s="2" customFormat="1" ht="24.15" customHeight="1">
      <c r="A142" s="35"/>
      <c r="B142" s="36"/>
      <c r="C142" s="224" t="s">
        <v>198</v>
      </c>
      <c r="D142" s="224" t="s">
        <v>151</v>
      </c>
      <c r="E142" s="225" t="s">
        <v>572</v>
      </c>
      <c r="F142" s="226" t="s">
        <v>573</v>
      </c>
      <c r="G142" s="227" t="s">
        <v>209</v>
      </c>
      <c r="H142" s="228">
        <v>15</v>
      </c>
      <c r="I142" s="229"/>
      <c r="J142" s="230">
        <f>ROUND(I142*H142,2)</f>
        <v>0</v>
      </c>
      <c r="K142" s="231"/>
      <c r="L142" s="41"/>
      <c r="M142" s="232" t="s">
        <v>1</v>
      </c>
      <c r="N142" s="233" t="s">
        <v>47</v>
      </c>
      <c r="O142" s="88"/>
      <c r="P142" s="234">
        <f>O142*H142</f>
        <v>0</v>
      </c>
      <c r="Q142" s="234">
        <v>0</v>
      </c>
      <c r="R142" s="234">
        <f>Q142*H142</f>
        <v>0</v>
      </c>
      <c r="S142" s="234">
        <v>0.027</v>
      </c>
      <c r="T142" s="235">
        <f>S142*H142</f>
        <v>0.40499999999999997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6" t="s">
        <v>155</v>
      </c>
      <c r="AT142" s="236" t="s">
        <v>151</v>
      </c>
      <c r="AU142" s="236" t="s">
        <v>90</v>
      </c>
      <c r="AY142" s="14" t="s">
        <v>148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4" t="s">
        <v>36</v>
      </c>
      <c r="BK142" s="237">
        <f>ROUND(I142*H142,2)</f>
        <v>0</v>
      </c>
      <c r="BL142" s="14" t="s">
        <v>155</v>
      </c>
      <c r="BM142" s="236" t="s">
        <v>574</v>
      </c>
    </row>
    <row r="143" s="2" customFormat="1" ht="24.15" customHeight="1">
      <c r="A143" s="35"/>
      <c r="B143" s="36"/>
      <c r="C143" s="224" t="s">
        <v>202</v>
      </c>
      <c r="D143" s="224" t="s">
        <v>151</v>
      </c>
      <c r="E143" s="225" t="s">
        <v>575</v>
      </c>
      <c r="F143" s="226" t="s">
        <v>576</v>
      </c>
      <c r="G143" s="227" t="s">
        <v>209</v>
      </c>
      <c r="H143" s="228">
        <v>5</v>
      </c>
      <c r="I143" s="229"/>
      <c r="J143" s="230">
        <f>ROUND(I143*H143,2)</f>
        <v>0</v>
      </c>
      <c r="K143" s="231"/>
      <c r="L143" s="41"/>
      <c r="M143" s="232" t="s">
        <v>1</v>
      </c>
      <c r="N143" s="233" t="s">
        <v>47</v>
      </c>
      <c r="O143" s="88"/>
      <c r="P143" s="234">
        <f>O143*H143</f>
        <v>0</v>
      </c>
      <c r="Q143" s="234">
        <v>0</v>
      </c>
      <c r="R143" s="234">
        <f>Q143*H143</f>
        <v>0</v>
      </c>
      <c r="S143" s="234">
        <v>0.081000000000000003</v>
      </c>
      <c r="T143" s="235">
        <f>S143*H143</f>
        <v>0.40500000000000003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6" t="s">
        <v>155</v>
      </c>
      <c r="AT143" s="236" t="s">
        <v>151</v>
      </c>
      <c r="AU143" s="236" t="s">
        <v>90</v>
      </c>
      <c r="AY143" s="14" t="s">
        <v>148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4" t="s">
        <v>36</v>
      </c>
      <c r="BK143" s="237">
        <f>ROUND(I143*H143,2)</f>
        <v>0</v>
      </c>
      <c r="BL143" s="14" t="s">
        <v>155</v>
      </c>
      <c r="BM143" s="236" t="s">
        <v>577</v>
      </c>
    </row>
    <row r="144" s="12" customFormat="1" ht="22.8" customHeight="1">
      <c r="A144" s="12"/>
      <c r="B144" s="208"/>
      <c r="C144" s="209"/>
      <c r="D144" s="210" t="s">
        <v>81</v>
      </c>
      <c r="E144" s="222" t="s">
        <v>214</v>
      </c>
      <c r="F144" s="222" t="s">
        <v>215</v>
      </c>
      <c r="G144" s="209"/>
      <c r="H144" s="209"/>
      <c r="I144" s="212"/>
      <c r="J144" s="223">
        <f>BK144</f>
        <v>0</v>
      </c>
      <c r="K144" s="209"/>
      <c r="L144" s="214"/>
      <c r="M144" s="215"/>
      <c r="N144" s="216"/>
      <c r="O144" s="216"/>
      <c r="P144" s="217">
        <f>SUM(P145:P148)</f>
        <v>0</v>
      </c>
      <c r="Q144" s="216"/>
      <c r="R144" s="217">
        <f>SUM(R145:R148)</f>
        <v>0</v>
      </c>
      <c r="S144" s="216"/>
      <c r="T144" s="218">
        <f>SUM(T145:T148)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9" t="s">
        <v>36</v>
      </c>
      <c r="AT144" s="220" t="s">
        <v>81</v>
      </c>
      <c r="AU144" s="220" t="s">
        <v>36</v>
      </c>
      <c r="AY144" s="219" t="s">
        <v>148</v>
      </c>
      <c r="BK144" s="221">
        <f>SUM(BK145:BK148)</f>
        <v>0</v>
      </c>
    </row>
    <row r="145" s="2" customFormat="1" ht="24.15" customHeight="1">
      <c r="A145" s="35"/>
      <c r="B145" s="36"/>
      <c r="C145" s="224" t="s">
        <v>206</v>
      </c>
      <c r="D145" s="224" t="s">
        <v>151</v>
      </c>
      <c r="E145" s="225" t="s">
        <v>578</v>
      </c>
      <c r="F145" s="226" t="s">
        <v>579</v>
      </c>
      <c r="G145" s="227" t="s">
        <v>219</v>
      </c>
      <c r="H145" s="228">
        <v>1.4750000000000001</v>
      </c>
      <c r="I145" s="229"/>
      <c r="J145" s="230">
        <f>ROUND(I145*H145,2)</f>
        <v>0</v>
      </c>
      <c r="K145" s="231"/>
      <c r="L145" s="41"/>
      <c r="M145" s="232" t="s">
        <v>1</v>
      </c>
      <c r="N145" s="233" t="s">
        <v>47</v>
      </c>
      <c r="O145" s="88"/>
      <c r="P145" s="234">
        <f>O145*H145</f>
        <v>0</v>
      </c>
      <c r="Q145" s="234">
        <v>0</v>
      </c>
      <c r="R145" s="234">
        <f>Q145*H145</f>
        <v>0</v>
      </c>
      <c r="S145" s="234">
        <v>0</v>
      </c>
      <c r="T145" s="23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6" t="s">
        <v>155</v>
      </c>
      <c r="AT145" s="236" t="s">
        <v>151</v>
      </c>
      <c r="AU145" s="236" t="s">
        <v>90</v>
      </c>
      <c r="AY145" s="14" t="s">
        <v>148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4" t="s">
        <v>36</v>
      </c>
      <c r="BK145" s="237">
        <f>ROUND(I145*H145,2)</f>
        <v>0</v>
      </c>
      <c r="BL145" s="14" t="s">
        <v>155</v>
      </c>
      <c r="BM145" s="236" t="s">
        <v>580</v>
      </c>
    </row>
    <row r="146" s="2" customFormat="1" ht="24.15" customHeight="1">
      <c r="A146" s="35"/>
      <c r="B146" s="36"/>
      <c r="C146" s="224" t="s">
        <v>8</v>
      </c>
      <c r="D146" s="224" t="s">
        <v>151</v>
      </c>
      <c r="E146" s="225" t="s">
        <v>222</v>
      </c>
      <c r="F146" s="226" t="s">
        <v>223</v>
      </c>
      <c r="G146" s="227" t="s">
        <v>219</v>
      </c>
      <c r="H146" s="228">
        <v>1.4750000000000001</v>
      </c>
      <c r="I146" s="229"/>
      <c r="J146" s="230">
        <f>ROUND(I146*H146,2)</f>
        <v>0</v>
      </c>
      <c r="K146" s="231"/>
      <c r="L146" s="41"/>
      <c r="M146" s="232" t="s">
        <v>1</v>
      </c>
      <c r="N146" s="233" t="s">
        <v>47</v>
      </c>
      <c r="O146" s="88"/>
      <c r="P146" s="234">
        <f>O146*H146</f>
        <v>0</v>
      </c>
      <c r="Q146" s="234">
        <v>0</v>
      </c>
      <c r="R146" s="234">
        <f>Q146*H146</f>
        <v>0</v>
      </c>
      <c r="S146" s="234">
        <v>0</v>
      </c>
      <c r="T146" s="23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6" t="s">
        <v>155</v>
      </c>
      <c r="AT146" s="236" t="s">
        <v>151</v>
      </c>
      <c r="AU146" s="236" t="s">
        <v>90</v>
      </c>
      <c r="AY146" s="14" t="s">
        <v>148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4" t="s">
        <v>36</v>
      </c>
      <c r="BK146" s="237">
        <f>ROUND(I146*H146,2)</f>
        <v>0</v>
      </c>
      <c r="BL146" s="14" t="s">
        <v>155</v>
      </c>
      <c r="BM146" s="236" t="s">
        <v>581</v>
      </c>
    </row>
    <row r="147" s="2" customFormat="1" ht="24.15" customHeight="1">
      <c r="A147" s="35"/>
      <c r="B147" s="36"/>
      <c r="C147" s="224" t="s">
        <v>216</v>
      </c>
      <c r="D147" s="224" t="s">
        <v>151</v>
      </c>
      <c r="E147" s="225" t="s">
        <v>226</v>
      </c>
      <c r="F147" s="226" t="s">
        <v>227</v>
      </c>
      <c r="G147" s="227" t="s">
        <v>219</v>
      </c>
      <c r="H147" s="228">
        <v>13.275</v>
      </c>
      <c r="I147" s="229"/>
      <c r="J147" s="230">
        <f>ROUND(I147*H147,2)</f>
        <v>0</v>
      </c>
      <c r="K147" s="231"/>
      <c r="L147" s="41"/>
      <c r="M147" s="232" t="s">
        <v>1</v>
      </c>
      <c r="N147" s="233" t="s">
        <v>47</v>
      </c>
      <c r="O147" s="88"/>
      <c r="P147" s="234">
        <f>O147*H147</f>
        <v>0</v>
      </c>
      <c r="Q147" s="234">
        <v>0</v>
      </c>
      <c r="R147" s="234">
        <f>Q147*H147</f>
        <v>0</v>
      </c>
      <c r="S147" s="234">
        <v>0</v>
      </c>
      <c r="T147" s="23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6" t="s">
        <v>155</v>
      </c>
      <c r="AT147" s="236" t="s">
        <v>151</v>
      </c>
      <c r="AU147" s="236" t="s">
        <v>90</v>
      </c>
      <c r="AY147" s="14" t="s">
        <v>148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4" t="s">
        <v>36</v>
      </c>
      <c r="BK147" s="237">
        <f>ROUND(I147*H147,2)</f>
        <v>0</v>
      </c>
      <c r="BL147" s="14" t="s">
        <v>155</v>
      </c>
      <c r="BM147" s="236" t="s">
        <v>582</v>
      </c>
    </row>
    <row r="148" s="2" customFormat="1" ht="24.15" customHeight="1">
      <c r="A148" s="35"/>
      <c r="B148" s="36"/>
      <c r="C148" s="224" t="s">
        <v>221</v>
      </c>
      <c r="D148" s="224" t="s">
        <v>151</v>
      </c>
      <c r="E148" s="225" t="s">
        <v>230</v>
      </c>
      <c r="F148" s="226" t="s">
        <v>231</v>
      </c>
      <c r="G148" s="227" t="s">
        <v>219</v>
      </c>
      <c r="H148" s="228">
        <v>1.4750000000000001</v>
      </c>
      <c r="I148" s="229"/>
      <c r="J148" s="230">
        <f>ROUND(I148*H148,2)</f>
        <v>0</v>
      </c>
      <c r="K148" s="231"/>
      <c r="L148" s="41"/>
      <c r="M148" s="232" t="s">
        <v>1</v>
      </c>
      <c r="N148" s="233" t="s">
        <v>47</v>
      </c>
      <c r="O148" s="88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6" t="s">
        <v>155</v>
      </c>
      <c r="AT148" s="236" t="s">
        <v>151</v>
      </c>
      <c r="AU148" s="236" t="s">
        <v>90</v>
      </c>
      <c r="AY148" s="14" t="s">
        <v>148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4" t="s">
        <v>36</v>
      </c>
      <c r="BK148" s="237">
        <f>ROUND(I148*H148,2)</f>
        <v>0</v>
      </c>
      <c r="BL148" s="14" t="s">
        <v>155</v>
      </c>
      <c r="BM148" s="236" t="s">
        <v>583</v>
      </c>
    </row>
    <row r="149" s="12" customFormat="1" ht="22.8" customHeight="1">
      <c r="A149" s="12"/>
      <c r="B149" s="208"/>
      <c r="C149" s="209"/>
      <c r="D149" s="210" t="s">
        <v>81</v>
      </c>
      <c r="E149" s="222" t="s">
        <v>233</v>
      </c>
      <c r="F149" s="222" t="s">
        <v>234</v>
      </c>
      <c r="G149" s="209"/>
      <c r="H149" s="209"/>
      <c r="I149" s="212"/>
      <c r="J149" s="223">
        <f>BK149</f>
        <v>0</v>
      </c>
      <c r="K149" s="209"/>
      <c r="L149" s="214"/>
      <c r="M149" s="215"/>
      <c r="N149" s="216"/>
      <c r="O149" s="216"/>
      <c r="P149" s="217">
        <f>P150</f>
        <v>0</v>
      </c>
      <c r="Q149" s="216"/>
      <c r="R149" s="217">
        <f>R150</f>
        <v>0</v>
      </c>
      <c r="S149" s="216"/>
      <c r="T149" s="218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9" t="s">
        <v>36</v>
      </c>
      <c r="AT149" s="220" t="s">
        <v>81</v>
      </c>
      <c r="AU149" s="220" t="s">
        <v>36</v>
      </c>
      <c r="AY149" s="219" t="s">
        <v>148</v>
      </c>
      <c r="BK149" s="221">
        <f>BK150</f>
        <v>0</v>
      </c>
    </row>
    <row r="150" s="2" customFormat="1" ht="14.4" customHeight="1">
      <c r="A150" s="35"/>
      <c r="B150" s="36"/>
      <c r="C150" s="224" t="s">
        <v>225</v>
      </c>
      <c r="D150" s="224" t="s">
        <v>151</v>
      </c>
      <c r="E150" s="225" t="s">
        <v>236</v>
      </c>
      <c r="F150" s="226" t="s">
        <v>237</v>
      </c>
      <c r="G150" s="227" t="s">
        <v>219</v>
      </c>
      <c r="H150" s="228">
        <v>1.526</v>
      </c>
      <c r="I150" s="229"/>
      <c r="J150" s="230">
        <f>ROUND(I150*H150,2)</f>
        <v>0</v>
      </c>
      <c r="K150" s="231"/>
      <c r="L150" s="41"/>
      <c r="M150" s="232" t="s">
        <v>1</v>
      </c>
      <c r="N150" s="233" t="s">
        <v>47</v>
      </c>
      <c r="O150" s="88"/>
      <c r="P150" s="234">
        <f>O150*H150</f>
        <v>0</v>
      </c>
      <c r="Q150" s="234">
        <v>0</v>
      </c>
      <c r="R150" s="234">
        <f>Q150*H150</f>
        <v>0</v>
      </c>
      <c r="S150" s="234">
        <v>0</v>
      </c>
      <c r="T150" s="23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6" t="s">
        <v>155</v>
      </c>
      <c r="AT150" s="236" t="s">
        <v>151</v>
      </c>
      <c r="AU150" s="236" t="s">
        <v>90</v>
      </c>
      <c r="AY150" s="14" t="s">
        <v>148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4" t="s">
        <v>36</v>
      </c>
      <c r="BK150" s="237">
        <f>ROUND(I150*H150,2)</f>
        <v>0</v>
      </c>
      <c r="BL150" s="14" t="s">
        <v>155</v>
      </c>
      <c r="BM150" s="236" t="s">
        <v>584</v>
      </c>
    </row>
    <row r="151" s="12" customFormat="1" ht="25.92" customHeight="1">
      <c r="A151" s="12"/>
      <c r="B151" s="208"/>
      <c r="C151" s="209"/>
      <c r="D151" s="210" t="s">
        <v>81</v>
      </c>
      <c r="E151" s="211" t="s">
        <v>239</v>
      </c>
      <c r="F151" s="211" t="s">
        <v>240</v>
      </c>
      <c r="G151" s="209"/>
      <c r="H151" s="209"/>
      <c r="I151" s="212"/>
      <c r="J151" s="213">
        <f>BK151</f>
        <v>0</v>
      </c>
      <c r="K151" s="209"/>
      <c r="L151" s="214"/>
      <c r="M151" s="215"/>
      <c r="N151" s="216"/>
      <c r="O151" s="216"/>
      <c r="P151" s="217">
        <f>P152+P169+P172</f>
        <v>0</v>
      </c>
      <c r="Q151" s="216"/>
      <c r="R151" s="217">
        <f>R152+R169+R172</f>
        <v>0.085099999999999995</v>
      </c>
      <c r="S151" s="216"/>
      <c r="T151" s="218">
        <f>T152+T169+T172</f>
        <v>0.079689999999999997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9" t="s">
        <v>90</v>
      </c>
      <c r="AT151" s="220" t="s">
        <v>81</v>
      </c>
      <c r="AU151" s="220" t="s">
        <v>82</v>
      </c>
      <c r="AY151" s="219" t="s">
        <v>148</v>
      </c>
      <c r="BK151" s="221">
        <f>BK152+BK169+BK172</f>
        <v>0</v>
      </c>
    </row>
    <row r="152" s="12" customFormat="1" ht="22.8" customHeight="1">
      <c r="A152" s="12"/>
      <c r="B152" s="208"/>
      <c r="C152" s="209"/>
      <c r="D152" s="210" t="s">
        <v>81</v>
      </c>
      <c r="E152" s="222" t="s">
        <v>585</v>
      </c>
      <c r="F152" s="222" t="s">
        <v>586</v>
      </c>
      <c r="G152" s="209"/>
      <c r="H152" s="209"/>
      <c r="I152" s="212"/>
      <c r="J152" s="223">
        <f>BK152</f>
        <v>0</v>
      </c>
      <c r="K152" s="209"/>
      <c r="L152" s="214"/>
      <c r="M152" s="215"/>
      <c r="N152" s="216"/>
      <c r="O152" s="216"/>
      <c r="P152" s="217">
        <f>SUM(P153:P168)</f>
        <v>0</v>
      </c>
      <c r="Q152" s="216"/>
      <c r="R152" s="217">
        <f>SUM(R153:R168)</f>
        <v>0.076229999999999992</v>
      </c>
      <c r="S152" s="216"/>
      <c r="T152" s="218">
        <f>SUM(T153:T168)</f>
        <v>0.01422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9" t="s">
        <v>90</v>
      </c>
      <c r="AT152" s="220" t="s">
        <v>81</v>
      </c>
      <c r="AU152" s="220" t="s">
        <v>36</v>
      </c>
      <c r="AY152" s="219" t="s">
        <v>148</v>
      </c>
      <c r="BK152" s="221">
        <f>SUM(BK153:BK168)</f>
        <v>0</v>
      </c>
    </row>
    <row r="153" s="2" customFormat="1" ht="14.4" customHeight="1">
      <c r="A153" s="35"/>
      <c r="B153" s="36"/>
      <c r="C153" s="224" t="s">
        <v>229</v>
      </c>
      <c r="D153" s="224" t="s">
        <v>151</v>
      </c>
      <c r="E153" s="225" t="s">
        <v>587</v>
      </c>
      <c r="F153" s="226" t="s">
        <v>588</v>
      </c>
      <c r="G153" s="227" t="s">
        <v>209</v>
      </c>
      <c r="H153" s="228">
        <v>3</v>
      </c>
      <c r="I153" s="229"/>
      <c r="J153" s="230">
        <f>ROUND(I153*H153,2)</f>
        <v>0</v>
      </c>
      <c r="K153" s="231"/>
      <c r="L153" s="41"/>
      <c r="M153" s="232" t="s">
        <v>1</v>
      </c>
      <c r="N153" s="233" t="s">
        <v>47</v>
      </c>
      <c r="O153" s="88"/>
      <c r="P153" s="234">
        <f>O153*H153</f>
        <v>0</v>
      </c>
      <c r="Q153" s="234">
        <v>0</v>
      </c>
      <c r="R153" s="234">
        <f>Q153*H153</f>
        <v>0</v>
      </c>
      <c r="S153" s="234">
        <v>0.0020999999999999999</v>
      </c>
      <c r="T153" s="235">
        <f>S153*H153</f>
        <v>0.0063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6" t="s">
        <v>216</v>
      </c>
      <c r="AT153" s="236" t="s">
        <v>151</v>
      </c>
      <c r="AU153" s="236" t="s">
        <v>90</v>
      </c>
      <c r="AY153" s="14" t="s">
        <v>148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4" t="s">
        <v>36</v>
      </c>
      <c r="BK153" s="237">
        <f>ROUND(I153*H153,2)</f>
        <v>0</v>
      </c>
      <c r="BL153" s="14" t="s">
        <v>216</v>
      </c>
      <c r="BM153" s="236" t="s">
        <v>589</v>
      </c>
    </row>
    <row r="154" s="2" customFormat="1" ht="14.4" customHeight="1">
      <c r="A154" s="35"/>
      <c r="B154" s="36"/>
      <c r="C154" s="224" t="s">
        <v>235</v>
      </c>
      <c r="D154" s="224" t="s">
        <v>151</v>
      </c>
      <c r="E154" s="225" t="s">
        <v>590</v>
      </c>
      <c r="F154" s="226" t="s">
        <v>591</v>
      </c>
      <c r="G154" s="227" t="s">
        <v>209</v>
      </c>
      <c r="H154" s="228">
        <v>4</v>
      </c>
      <c r="I154" s="229"/>
      <c r="J154" s="230">
        <f>ROUND(I154*H154,2)</f>
        <v>0</v>
      </c>
      <c r="K154" s="231"/>
      <c r="L154" s="41"/>
      <c r="M154" s="232" t="s">
        <v>1</v>
      </c>
      <c r="N154" s="233" t="s">
        <v>47</v>
      </c>
      <c r="O154" s="88"/>
      <c r="P154" s="234">
        <f>O154*H154</f>
        <v>0</v>
      </c>
      <c r="Q154" s="234">
        <v>0</v>
      </c>
      <c r="R154" s="234">
        <f>Q154*H154</f>
        <v>0</v>
      </c>
      <c r="S154" s="234">
        <v>0.00198</v>
      </c>
      <c r="T154" s="235">
        <f>S154*H154</f>
        <v>0.00792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6" t="s">
        <v>216</v>
      </c>
      <c r="AT154" s="236" t="s">
        <v>151</v>
      </c>
      <c r="AU154" s="236" t="s">
        <v>90</v>
      </c>
      <c r="AY154" s="14" t="s">
        <v>148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4" t="s">
        <v>36</v>
      </c>
      <c r="BK154" s="237">
        <f>ROUND(I154*H154,2)</f>
        <v>0</v>
      </c>
      <c r="BL154" s="14" t="s">
        <v>216</v>
      </c>
      <c r="BM154" s="236" t="s">
        <v>592</v>
      </c>
    </row>
    <row r="155" s="2" customFormat="1" ht="14.4" customHeight="1">
      <c r="A155" s="35"/>
      <c r="B155" s="36"/>
      <c r="C155" s="224" t="s">
        <v>7</v>
      </c>
      <c r="D155" s="224" t="s">
        <v>151</v>
      </c>
      <c r="E155" s="225" t="s">
        <v>593</v>
      </c>
      <c r="F155" s="226" t="s">
        <v>594</v>
      </c>
      <c r="G155" s="227" t="s">
        <v>154</v>
      </c>
      <c r="H155" s="228">
        <v>5</v>
      </c>
      <c r="I155" s="229"/>
      <c r="J155" s="230">
        <f>ROUND(I155*H155,2)</f>
        <v>0</v>
      </c>
      <c r="K155" s="231"/>
      <c r="L155" s="41"/>
      <c r="M155" s="232" t="s">
        <v>1</v>
      </c>
      <c r="N155" s="233" t="s">
        <v>47</v>
      </c>
      <c r="O155" s="88"/>
      <c r="P155" s="234">
        <f>O155*H155</f>
        <v>0</v>
      </c>
      <c r="Q155" s="234">
        <v>0.00042000000000000002</v>
      </c>
      <c r="R155" s="234">
        <f>Q155*H155</f>
        <v>0.0021000000000000003</v>
      </c>
      <c r="S155" s="234">
        <v>0</v>
      </c>
      <c r="T155" s="23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6" t="s">
        <v>216</v>
      </c>
      <c r="AT155" s="236" t="s">
        <v>151</v>
      </c>
      <c r="AU155" s="236" t="s">
        <v>90</v>
      </c>
      <c r="AY155" s="14" t="s">
        <v>148</v>
      </c>
      <c r="BE155" s="237">
        <f>IF(N155="základní",J155,0)</f>
        <v>0</v>
      </c>
      <c r="BF155" s="237">
        <f>IF(N155="snížená",J155,0)</f>
        <v>0</v>
      </c>
      <c r="BG155" s="237">
        <f>IF(N155="zákl. přenesená",J155,0)</f>
        <v>0</v>
      </c>
      <c r="BH155" s="237">
        <f>IF(N155="sníž. přenesená",J155,0)</f>
        <v>0</v>
      </c>
      <c r="BI155" s="237">
        <f>IF(N155="nulová",J155,0)</f>
        <v>0</v>
      </c>
      <c r="BJ155" s="14" t="s">
        <v>36</v>
      </c>
      <c r="BK155" s="237">
        <f>ROUND(I155*H155,2)</f>
        <v>0</v>
      </c>
      <c r="BL155" s="14" t="s">
        <v>216</v>
      </c>
      <c r="BM155" s="236" t="s">
        <v>595</v>
      </c>
    </row>
    <row r="156" s="2" customFormat="1" ht="14.4" customHeight="1">
      <c r="A156" s="35"/>
      <c r="B156" s="36"/>
      <c r="C156" s="224" t="s">
        <v>246</v>
      </c>
      <c r="D156" s="224" t="s">
        <v>151</v>
      </c>
      <c r="E156" s="225" t="s">
        <v>596</v>
      </c>
      <c r="F156" s="226" t="s">
        <v>597</v>
      </c>
      <c r="G156" s="227" t="s">
        <v>154</v>
      </c>
      <c r="H156" s="228">
        <v>4</v>
      </c>
      <c r="I156" s="229"/>
      <c r="J156" s="230">
        <f>ROUND(I156*H156,2)</f>
        <v>0</v>
      </c>
      <c r="K156" s="231"/>
      <c r="L156" s="41"/>
      <c r="M156" s="232" t="s">
        <v>1</v>
      </c>
      <c r="N156" s="233" t="s">
        <v>47</v>
      </c>
      <c r="O156" s="88"/>
      <c r="P156" s="234">
        <f>O156*H156</f>
        <v>0</v>
      </c>
      <c r="Q156" s="234">
        <v>0.0017899999999999999</v>
      </c>
      <c r="R156" s="234">
        <f>Q156*H156</f>
        <v>0.0071599999999999997</v>
      </c>
      <c r="S156" s="234">
        <v>0</v>
      </c>
      <c r="T156" s="23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6" t="s">
        <v>216</v>
      </c>
      <c r="AT156" s="236" t="s">
        <v>151</v>
      </c>
      <c r="AU156" s="236" t="s">
        <v>90</v>
      </c>
      <c r="AY156" s="14" t="s">
        <v>148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4" t="s">
        <v>36</v>
      </c>
      <c r="BK156" s="237">
        <f>ROUND(I156*H156,2)</f>
        <v>0</v>
      </c>
      <c r="BL156" s="14" t="s">
        <v>216</v>
      </c>
      <c r="BM156" s="236" t="s">
        <v>598</v>
      </c>
    </row>
    <row r="157" s="2" customFormat="1" ht="14.4" customHeight="1">
      <c r="A157" s="35"/>
      <c r="B157" s="36"/>
      <c r="C157" s="224" t="s">
        <v>250</v>
      </c>
      <c r="D157" s="224" t="s">
        <v>151</v>
      </c>
      <c r="E157" s="225" t="s">
        <v>599</v>
      </c>
      <c r="F157" s="226" t="s">
        <v>600</v>
      </c>
      <c r="G157" s="227" t="s">
        <v>209</v>
      </c>
      <c r="H157" s="228">
        <v>5</v>
      </c>
      <c r="I157" s="229"/>
      <c r="J157" s="230">
        <f>ROUND(I157*H157,2)</f>
        <v>0</v>
      </c>
      <c r="K157" s="231"/>
      <c r="L157" s="41"/>
      <c r="M157" s="232" t="s">
        <v>1</v>
      </c>
      <c r="N157" s="233" t="s">
        <v>47</v>
      </c>
      <c r="O157" s="88"/>
      <c r="P157" s="234">
        <f>O157*H157</f>
        <v>0</v>
      </c>
      <c r="Q157" s="234">
        <v>0.0020100000000000001</v>
      </c>
      <c r="R157" s="234">
        <f>Q157*H157</f>
        <v>0.01005</v>
      </c>
      <c r="S157" s="234">
        <v>0</v>
      </c>
      <c r="T157" s="23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6" t="s">
        <v>216</v>
      </c>
      <c r="AT157" s="236" t="s">
        <v>151</v>
      </c>
      <c r="AU157" s="236" t="s">
        <v>90</v>
      </c>
      <c r="AY157" s="14" t="s">
        <v>148</v>
      </c>
      <c r="BE157" s="237">
        <f>IF(N157="základní",J157,0)</f>
        <v>0</v>
      </c>
      <c r="BF157" s="237">
        <f>IF(N157="snížená",J157,0)</f>
        <v>0</v>
      </c>
      <c r="BG157" s="237">
        <f>IF(N157="zákl. přenesená",J157,0)</f>
        <v>0</v>
      </c>
      <c r="BH157" s="237">
        <f>IF(N157="sníž. přenesená",J157,0)</f>
        <v>0</v>
      </c>
      <c r="BI157" s="237">
        <f>IF(N157="nulová",J157,0)</f>
        <v>0</v>
      </c>
      <c r="BJ157" s="14" t="s">
        <v>36</v>
      </c>
      <c r="BK157" s="237">
        <f>ROUND(I157*H157,2)</f>
        <v>0</v>
      </c>
      <c r="BL157" s="14" t="s">
        <v>216</v>
      </c>
      <c r="BM157" s="236" t="s">
        <v>601</v>
      </c>
    </row>
    <row r="158" s="2" customFormat="1" ht="14.4" customHeight="1">
      <c r="A158" s="35"/>
      <c r="B158" s="36"/>
      <c r="C158" s="224" t="s">
        <v>258</v>
      </c>
      <c r="D158" s="224" t="s">
        <v>151</v>
      </c>
      <c r="E158" s="225" t="s">
        <v>602</v>
      </c>
      <c r="F158" s="226" t="s">
        <v>603</v>
      </c>
      <c r="G158" s="227" t="s">
        <v>209</v>
      </c>
      <c r="H158" s="228">
        <v>3</v>
      </c>
      <c r="I158" s="229"/>
      <c r="J158" s="230">
        <f>ROUND(I158*H158,2)</f>
        <v>0</v>
      </c>
      <c r="K158" s="231"/>
      <c r="L158" s="41"/>
      <c r="M158" s="232" t="s">
        <v>1</v>
      </c>
      <c r="N158" s="233" t="s">
        <v>47</v>
      </c>
      <c r="O158" s="88"/>
      <c r="P158" s="234">
        <f>O158*H158</f>
        <v>0</v>
      </c>
      <c r="Q158" s="234">
        <v>0.00040999999999999999</v>
      </c>
      <c r="R158" s="234">
        <f>Q158*H158</f>
        <v>0.00123</v>
      </c>
      <c r="S158" s="234">
        <v>0</v>
      </c>
      <c r="T158" s="23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6" t="s">
        <v>216</v>
      </c>
      <c r="AT158" s="236" t="s">
        <v>151</v>
      </c>
      <c r="AU158" s="236" t="s">
        <v>90</v>
      </c>
      <c r="AY158" s="14" t="s">
        <v>148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4" t="s">
        <v>36</v>
      </c>
      <c r="BK158" s="237">
        <f>ROUND(I158*H158,2)</f>
        <v>0</v>
      </c>
      <c r="BL158" s="14" t="s">
        <v>216</v>
      </c>
      <c r="BM158" s="236" t="s">
        <v>604</v>
      </c>
    </row>
    <row r="159" s="2" customFormat="1" ht="14.4" customHeight="1">
      <c r="A159" s="35"/>
      <c r="B159" s="36"/>
      <c r="C159" s="224" t="s">
        <v>254</v>
      </c>
      <c r="D159" s="224" t="s">
        <v>151</v>
      </c>
      <c r="E159" s="225" t="s">
        <v>605</v>
      </c>
      <c r="F159" s="226" t="s">
        <v>606</v>
      </c>
      <c r="G159" s="227" t="s">
        <v>209</v>
      </c>
      <c r="H159" s="228">
        <v>25</v>
      </c>
      <c r="I159" s="229"/>
      <c r="J159" s="230">
        <f>ROUND(I159*H159,2)</f>
        <v>0</v>
      </c>
      <c r="K159" s="231"/>
      <c r="L159" s="41"/>
      <c r="M159" s="232" t="s">
        <v>1</v>
      </c>
      <c r="N159" s="233" t="s">
        <v>47</v>
      </c>
      <c r="O159" s="88"/>
      <c r="P159" s="234">
        <f>O159*H159</f>
        <v>0</v>
      </c>
      <c r="Q159" s="234">
        <v>0.00040999999999999999</v>
      </c>
      <c r="R159" s="234">
        <f>Q159*H159</f>
        <v>0.01025</v>
      </c>
      <c r="S159" s="234">
        <v>0</v>
      </c>
      <c r="T159" s="23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6" t="s">
        <v>216</v>
      </c>
      <c r="AT159" s="236" t="s">
        <v>151</v>
      </c>
      <c r="AU159" s="236" t="s">
        <v>90</v>
      </c>
      <c r="AY159" s="14" t="s">
        <v>148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4" t="s">
        <v>36</v>
      </c>
      <c r="BK159" s="237">
        <f>ROUND(I159*H159,2)</f>
        <v>0</v>
      </c>
      <c r="BL159" s="14" t="s">
        <v>216</v>
      </c>
      <c r="BM159" s="236" t="s">
        <v>607</v>
      </c>
    </row>
    <row r="160" s="2" customFormat="1" ht="14.4" customHeight="1">
      <c r="A160" s="35"/>
      <c r="B160" s="36"/>
      <c r="C160" s="224" t="s">
        <v>262</v>
      </c>
      <c r="D160" s="224" t="s">
        <v>151</v>
      </c>
      <c r="E160" s="225" t="s">
        <v>608</v>
      </c>
      <c r="F160" s="226" t="s">
        <v>609</v>
      </c>
      <c r="G160" s="227" t="s">
        <v>209</v>
      </c>
      <c r="H160" s="228">
        <v>2</v>
      </c>
      <c r="I160" s="229"/>
      <c r="J160" s="230">
        <f>ROUND(I160*H160,2)</f>
        <v>0</v>
      </c>
      <c r="K160" s="231"/>
      <c r="L160" s="41"/>
      <c r="M160" s="232" t="s">
        <v>1</v>
      </c>
      <c r="N160" s="233" t="s">
        <v>47</v>
      </c>
      <c r="O160" s="88"/>
      <c r="P160" s="234">
        <f>O160*H160</f>
        <v>0</v>
      </c>
      <c r="Q160" s="234">
        <v>0.00048000000000000001</v>
      </c>
      <c r="R160" s="234">
        <f>Q160*H160</f>
        <v>0.00096000000000000002</v>
      </c>
      <c r="S160" s="234">
        <v>0</v>
      </c>
      <c r="T160" s="23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6" t="s">
        <v>216</v>
      </c>
      <c r="AT160" s="236" t="s">
        <v>151</v>
      </c>
      <c r="AU160" s="236" t="s">
        <v>90</v>
      </c>
      <c r="AY160" s="14" t="s">
        <v>148</v>
      </c>
      <c r="BE160" s="237">
        <f>IF(N160="základní",J160,0)</f>
        <v>0</v>
      </c>
      <c r="BF160" s="237">
        <f>IF(N160="snížená",J160,0)</f>
        <v>0</v>
      </c>
      <c r="BG160" s="237">
        <f>IF(N160="zákl. přenesená",J160,0)</f>
        <v>0</v>
      </c>
      <c r="BH160" s="237">
        <f>IF(N160="sníž. přenesená",J160,0)</f>
        <v>0</v>
      </c>
      <c r="BI160" s="237">
        <f>IF(N160="nulová",J160,0)</f>
        <v>0</v>
      </c>
      <c r="BJ160" s="14" t="s">
        <v>36</v>
      </c>
      <c r="BK160" s="237">
        <f>ROUND(I160*H160,2)</f>
        <v>0</v>
      </c>
      <c r="BL160" s="14" t="s">
        <v>216</v>
      </c>
      <c r="BM160" s="236" t="s">
        <v>610</v>
      </c>
    </row>
    <row r="161" s="2" customFormat="1" ht="14.4" customHeight="1">
      <c r="A161" s="35"/>
      <c r="B161" s="36"/>
      <c r="C161" s="224" t="s">
        <v>267</v>
      </c>
      <c r="D161" s="224" t="s">
        <v>151</v>
      </c>
      <c r="E161" s="225" t="s">
        <v>611</v>
      </c>
      <c r="F161" s="226" t="s">
        <v>612</v>
      </c>
      <c r="G161" s="227" t="s">
        <v>154</v>
      </c>
      <c r="H161" s="228">
        <v>9</v>
      </c>
      <c r="I161" s="229"/>
      <c r="J161" s="230">
        <f>ROUND(I161*H161,2)</f>
        <v>0</v>
      </c>
      <c r="K161" s="231"/>
      <c r="L161" s="41"/>
      <c r="M161" s="232" t="s">
        <v>1</v>
      </c>
      <c r="N161" s="233" t="s">
        <v>47</v>
      </c>
      <c r="O161" s="88"/>
      <c r="P161" s="234">
        <f>O161*H161</f>
        <v>0</v>
      </c>
      <c r="Q161" s="234">
        <v>0</v>
      </c>
      <c r="R161" s="234">
        <f>Q161*H161</f>
        <v>0</v>
      </c>
      <c r="S161" s="234">
        <v>0</v>
      </c>
      <c r="T161" s="23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6" t="s">
        <v>216</v>
      </c>
      <c r="AT161" s="236" t="s">
        <v>151</v>
      </c>
      <c r="AU161" s="236" t="s">
        <v>90</v>
      </c>
      <c r="AY161" s="14" t="s">
        <v>148</v>
      </c>
      <c r="BE161" s="237">
        <f>IF(N161="základní",J161,0)</f>
        <v>0</v>
      </c>
      <c r="BF161" s="237">
        <f>IF(N161="snížená",J161,0)</f>
        <v>0</v>
      </c>
      <c r="BG161" s="237">
        <f>IF(N161="zákl. přenesená",J161,0)</f>
        <v>0</v>
      </c>
      <c r="BH161" s="237">
        <f>IF(N161="sníž. přenesená",J161,0)</f>
        <v>0</v>
      </c>
      <c r="BI161" s="237">
        <f>IF(N161="nulová",J161,0)</f>
        <v>0</v>
      </c>
      <c r="BJ161" s="14" t="s">
        <v>36</v>
      </c>
      <c r="BK161" s="237">
        <f>ROUND(I161*H161,2)</f>
        <v>0</v>
      </c>
      <c r="BL161" s="14" t="s">
        <v>216</v>
      </c>
      <c r="BM161" s="236" t="s">
        <v>613</v>
      </c>
    </row>
    <row r="162" s="2" customFormat="1" ht="37.8" customHeight="1">
      <c r="A162" s="35"/>
      <c r="B162" s="36"/>
      <c r="C162" s="224" t="s">
        <v>271</v>
      </c>
      <c r="D162" s="224" t="s">
        <v>151</v>
      </c>
      <c r="E162" s="225" t="s">
        <v>614</v>
      </c>
      <c r="F162" s="226" t="s">
        <v>615</v>
      </c>
      <c r="G162" s="227" t="s">
        <v>154</v>
      </c>
      <c r="H162" s="228">
        <v>9</v>
      </c>
      <c r="I162" s="229"/>
      <c r="J162" s="230">
        <f>ROUND(I162*H162,2)</f>
        <v>0</v>
      </c>
      <c r="K162" s="231"/>
      <c r="L162" s="41"/>
      <c r="M162" s="232" t="s">
        <v>1</v>
      </c>
      <c r="N162" s="233" t="s">
        <v>47</v>
      </c>
      <c r="O162" s="88"/>
      <c r="P162" s="234">
        <f>O162*H162</f>
        <v>0</v>
      </c>
      <c r="Q162" s="234">
        <v>0.00050000000000000001</v>
      </c>
      <c r="R162" s="234">
        <f>Q162*H162</f>
        <v>0.0045000000000000005</v>
      </c>
      <c r="S162" s="234">
        <v>0</v>
      </c>
      <c r="T162" s="23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6" t="s">
        <v>216</v>
      </c>
      <c r="AT162" s="236" t="s">
        <v>151</v>
      </c>
      <c r="AU162" s="236" t="s">
        <v>90</v>
      </c>
      <c r="AY162" s="14" t="s">
        <v>148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4" t="s">
        <v>36</v>
      </c>
      <c r="BK162" s="237">
        <f>ROUND(I162*H162,2)</f>
        <v>0</v>
      </c>
      <c r="BL162" s="14" t="s">
        <v>216</v>
      </c>
      <c r="BM162" s="236" t="s">
        <v>616</v>
      </c>
    </row>
    <row r="163" s="2" customFormat="1" ht="24.15" customHeight="1">
      <c r="A163" s="35"/>
      <c r="B163" s="36"/>
      <c r="C163" s="224" t="s">
        <v>275</v>
      </c>
      <c r="D163" s="224" t="s">
        <v>151</v>
      </c>
      <c r="E163" s="225" t="s">
        <v>617</v>
      </c>
      <c r="F163" s="226" t="s">
        <v>618</v>
      </c>
      <c r="G163" s="227" t="s">
        <v>154</v>
      </c>
      <c r="H163" s="228">
        <v>7</v>
      </c>
      <c r="I163" s="229"/>
      <c r="J163" s="230">
        <f>ROUND(I163*H163,2)</f>
        <v>0</v>
      </c>
      <c r="K163" s="231"/>
      <c r="L163" s="41"/>
      <c r="M163" s="232" t="s">
        <v>1</v>
      </c>
      <c r="N163" s="233" t="s">
        <v>47</v>
      </c>
      <c r="O163" s="88"/>
      <c r="P163" s="234">
        <f>O163*H163</f>
        <v>0</v>
      </c>
      <c r="Q163" s="234">
        <v>0.00051000000000000004</v>
      </c>
      <c r="R163" s="234">
        <f>Q163*H163</f>
        <v>0.0035700000000000003</v>
      </c>
      <c r="S163" s="234">
        <v>0</v>
      </c>
      <c r="T163" s="23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6" t="s">
        <v>216</v>
      </c>
      <c r="AT163" s="236" t="s">
        <v>151</v>
      </c>
      <c r="AU163" s="236" t="s">
        <v>90</v>
      </c>
      <c r="AY163" s="14" t="s">
        <v>148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4" t="s">
        <v>36</v>
      </c>
      <c r="BK163" s="237">
        <f>ROUND(I163*H163,2)</f>
        <v>0</v>
      </c>
      <c r="BL163" s="14" t="s">
        <v>216</v>
      </c>
      <c r="BM163" s="236" t="s">
        <v>619</v>
      </c>
    </row>
    <row r="164" s="2" customFormat="1" ht="24.15" customHeight="1">
      <c r="A164" s="35"/>
      <c r="B164" s="36"/>
      <c r="C164" s="224" t="s">
        <v>279</v>
      </c>
      <c r="D164" s="224" t="s">
        <v>151</v>
      </c>
      <c r="E164" s="225" t="s">
        <v>620</v>
      </c>
      <c r="F164" s="226" t="s">
        <v>621</v>
      </c>
      <c r="G164" s="227" t="s">
        <v>154</v>
      </c>
      <c r="H164" s="228">
        <v>1</v>
      </c>
      <c r="I164" s="229"/>
      <c r="J164" s="230">
        <f>ROUND(I164*H164,2)</f>
        <v>0</v>
      </c>
      <c r="K164" s="231"/>
      <c r="L164" s="41"/>
      <c r="M164" s="232" t="s">
        <v>1</v>
      </c>
      <c r="N164" s="233" t="s">
        <v>47</v>
      </c>
      <c r="O164" s="88"/>
      <c r="P164" s="234">
        <f>O164*H164</f>
        <v>0</v>
      </c>
      <c r="Q164" s="234">
        <v>0.00017000000000000001</v>
      </c>
      <c r="R164" s="234">
        <f>Q164*H164</f>
        <v>0.00017000000000000001</v>
      </c>
      <c r="S164" s="234">
        <v>0</v>
      </c>
      <c r="T164" s="23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6" t="s">
        <v>216</v>
      </c>
      <c r="AT164" s="236" t="s">
        <v>151</v>
      </c>
      <c r="AU164" s="236" t="s">
        <v>90</v>
      </c>
      <c r="AY164" s="14" t="s">
        <v>148</v>
      </c>
      <c r="BE164" s="237">
        <f>IF(N164="základní",J164,0)</f>
        <v>0</v>
      </c>
      <c r="BF164" s="237">
        <f>IF(N164="snížená",J164,0)</f>
        <v>0</v>
      </c>
      <c r="BG164" s="237">
        <f>IF(N164="zákl. přenesená",J164,0)</f>
        <v>0</v>
      </c>
      <c r="BH164" s="237">
        <f>IF(N164="sníž. přenesená",J164,0)</f>
        <v>0</v>
      </c>
      <c r="BI164" s="237">
        <f>IF(N164="nulová",J164,0)</f>
        <v>0</v>
      </c>
      <c r="BJ164" s="14" t="s">
        <v>36</v>
      </c>
      <c r="BK164" s="237">
        <f>ROUND(I164*H164,2)</f>
        <v>0</v>
      </c>
      <c r="BL164" s="14" t="s">
        <v>216</v>
      </c>
      <c r="BM164" s="236" t="s">
        <v>622</v>
      </c>
    </row>
    <row r="165" s="2" customFormat="1" ht="14.4" customHeight="1">
      <c r="A165" s="35"/>
      <c r="B165" s="36"/>
      <c r="C165" s="224" t="s">
        <v>293</v>
      </c>
      <c r="D165" s="224" t="s">
        <v>151</v>
      </c>
      <c r="E165" s="225" t="s">
        <v>623</v>
      </c>
      <c r="F165" s="226" t="s">
        <v>624</v>
      </c>
      <c r="G165" s="227" t="s">
        <v>209</v>
      </c>
      <c r="H165" s="228">
        <v>35</v>
      </c>
      <c r="I165" s="229"/>
      <c r="J165" s="230">
        <f>ROUND(I165*H165,2)</f>
        <v>0</v>
      </c>
      <c r="K165" s="231"/>
      <c r="L165" s="41"/>
      <c r="M165" s="232" t="s">
        <v>1</v>
      </c>
      <c r="N165" s="233" t="s">
        <v>47</v>
      </c>
      <c r="O165" s="88"/>
      <c r="P165" s="234">
        <f>O165*H165</f>
        <v>0</v>
      </c>
      <c r="Q165" s="234">
        <v>0</v>
      </c>
      <c r="R165" s="234">
        <f>Q165*H165</f>
        <v>0</v>
      </c>
      <c r="S165" s="234">
        <v>0</v>
      </c>
      <c r="T165" s="23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6" t="s">
        <v>216</v>
      </c>
      <c r="AT165" s="236" t="s">
        <v>151</v>
      </c>
      <c r="AU165" s="236" t="s">
        <v>90</v>
      </c>
      <c r="AY165" s="14" t="s">
        <v>148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4" t="s">
        <v>36</v>
      </c>
      <c r="BK165" s="237">
        <f>ROUND(I165*H165,2)</f>
        <v>0</v>
      </c>
      <c r="BL165" s="14" t="s">
        <v>216</v>
      </c>
      <c r="BM165" s="236" t="s">
        <v>625</v>
      </c>
    </row>
    <row r="166" s="2" customFormat="1" ht="37.8" customHeight="1">
      <c r="A166" s="35"/>
      <c r="B166" s="36"/>
      <c r="C166" s="224" t="s">
        <v>283</v>
      </c>
      <c r="D166" s="224" t="s">
        <v>151</v>
      </c>
      <c r="E166" s="225" t="s">
        <v>626</v>
      </c>
      <c r="F166" s="226" t="s">
        <v>627</v>
      </c>
      <c r="G166" s="227" t="s">
        <v>209</v>
      </c>
      <c r="H166" s="228">
        <v>30</v>
      </c>
      <c r="I166" s="229"/>
      <c r="J166" s="230">
        <f>ROUND(I166*H166,2)</f>
        <v>0</v>
      </c>
      <c r="K166" s="231"/>
      <c r="L166" s="41"/>
      <c r="M166" s="232" t="s">
        <v>1</v>
      </c>
      <c r="N166" s="233" t="s">
        <v>47</v>
      </c>
      <c r="O166" s="88"/>
      <c r="P166" s="234">
        <f>O166*H166</f>
        <v>0</v>
      </c>
      <c r="Q166" s="234">
        <v>0.00116</v>
      </c>
      <c r="R166" s="234">
        <f>Q166*H166</f>
        <v>0.034799999999999998</v>
      </c>
      <c r="S166" s="234">
        <v>0</v>
      </c>
      <c r="T166" s="23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6" t="s">
        <v>216</v>
      </c>
      <c r="AT166" s="236" t="s">
        <v>151</v>
      </c>
      <c r="AU166" s="236" t="s">
        <v>90</v>
      </c>
      <c r="AY166" s="14" t="s">
        <v>148</v>
      </c>
      <c r="BE166" s="237">
        <f>IF(N166="základní",J166,0)</f>
        <v>0</v>
      </c>
      <c r="BF166" s="237">
        <f>IF(N166="snížená",J166,0)</f>
        <v>0</v>
      </c>
      <c r="BG166" s="237">
        <f>IF(N166="zákl. přenesená",J166,0)</f>
        <v>0</v>
      </c>
      <c r="BH166" s="237">
        <f>IF(N166="sníž. přenesená",J166,0)</f>
        <v>0</v>
      </c>
      <c r="BI166" s="237">
        <f>IF(N166="nulová",J166,0)</f>
        <v>0</v>
      </c>
      <c r="BJ166" s="14" t="s">
        <v>36</v>
      </c>
      <c r="BK166" s="237">
        <f>ROUND(I166*H166,2)</f>
        <v>0</v>
      </c>
      <c r="BL166" s="14" t="s">
        <v>216</v>
      </c>
      <c r="BM166" s="236" t="s">
        <v>628</v>
      </c>
    </row>
    <row r="167" s="2" customFormat="1" ht="37.8" customHeight="1">
      <c r="A167" s="35"/>
      <c r="B167" s="36"/>
      <c r="C167" s="224" t="s">
        <v>265</v>
      </c>
      <c r="D167" s="224" t="s">
        <v>151</v>
      </c>
      <c r="E167" s="225" t="s">
        <v>629</v>
      </c>
      <c r="F167" s="226" t="s">
        <v>630</v>
      </c>
      <c r="G167" s="227" t="s">
        <v>209</v>
      </c>
      <c r="H167" s="228">
        <v>1</v>
      </c>
      <c r="I167" s="229"/>
      <c r="J167" s="230">
        <f>ROUND(I167*H167,2)</f>
        <v>0</v>
      </c>
      <c r="K167" s="231"/>
      <c r="L167" s="41"/>
      <c r="M167" s="232" t="s">
        <v>1</v>
      </c>
      <c r="N167" s="233" t="s">
        <v>47</v>
      </c>
      <c r="O167" s="88"/>
      <c r="P167" s="234">
        <f>O167*H167</f>
        <v>0</v>
      </c>
      <c r="Q167" s="234">
        <v>0.0014400000000000001</v>
      </c>
      <c r="R167" s="234">
        <f>Q167*H167</f>
        <v>0.0014400000000000001</v>
      </c>
      <c r="S167" s="234">
        <v>0</v>
      </c>
      <c r="T167" s="23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6" t="s">
        <v>216</v>
      </c>
      <c r="AT167" s="236" t="s">
        <v>151</v>
      </c>
      <c r="AU167" s="236" t="s">
        <v>90</v>
      </c>
      <c r="AY167" s="14" t="s">
        <v>148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4" t="s">
        <v>36</v>
      </c>
      <c r="BK167" s="237">
        <f>ROUND(I167*H167,2)</f>
        <v>0</v>
      </c>
      <c r="BL167" s="14" t="s">
        <v>216</v>
      </c>
      <c r="BM167" s="236" t="s">
        <v>631</v>
      </c>
    </row>
    <row r="168" s="2" customFormat="1" ht="24.15" customHeight="1">
      <c r="A168" s="35"/>
      <c r="B168" s="36"/>
      <c r="C168" s="224" t="s">
        <v>298</v>
      </c>
      <c r="D168" s="224" t="s">
        <v>151</v>
      </c>
      <c r="E168" s="225" t="s">
        <v>632</v>
      </c>
      <c r="F168" s="226" t="s">
        <v>633</v>
      </c>
      <c r="G168" s="227" t="s">
        <v>289</v>
      </c>
      <c r="H168" s="249"/>
      <c r="I168" s="229"/>
      <c r="J168" s="230">
        <f>ROUND(I168*H168,2)</f>
        <v>0</v>
      </c>
      <c r="K168" s="231"/>
      <c r="L168" s="41"/>
      <c r="M168" s="232" t="s">
        <v>1</v>
      </c>
      <c r="N168" s="233" t="s">
        <v>47</v>
      </c>
      <c r="O168" s="88"/>
      <c r="P168" s="234">
        <f>O168*H168</f>
        <v>0</v>
      </c>
      <c r="Q168" s="234">
        <v>0</v>
      </c>
      <c r="R168" s="234">
        <f>Q168*H168</f>
        <v>0</v>
      </c>
      <c r="S168" s="234">
        <v>0</v>
      </c>
      <c r="T168" s="23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6" t="s">
        <v>216</v>
      </c>
      <c r="AT168" s="236" t="s">
        <v>151</v>
      </c>
      <c r="AU168" s="236" t="s">
        <v>90</v>
      </c>
      <c r="AY168" s="14" t="s">
        <v>148</v>
      </c>
      <c r="BE168" s="237">
        <f>IF(N168="základní",J168,0)</f>
        <v>0</v>
      </c>
      <c r="BF168" s="237">
        <f>IF(N168="snížená",J168,0)</f>
        <v>0</v>
      </c>
      <c r="BG168" s="237">
        <f>IF(N168="zákl. přenesená",J168,0)</f>
        <v>0</v>
      </c>
      <c r="BH168" s="237">
        <f>IF(N168="sníž. přenesená",J168,0)</f>
        <v>0</v>
      </c>
      <c r="BI168" s="237">
        <f>IF(N168="nulová",J168,0)</f>
        <v>0</v>
      </c>
      <c r="BJ168" s="14" t="s">
        <v>36</v>
      </c>
      <c r="BK168" s="237">
        <f>ROUND(I168*H168,2)</f>
        <v>0</v>
      </c>
      <c r="BL168" s="14" t="s">
        <v>216</v>
      </c>
      <c r="BM168" s="236" t="s">
        <v>634</v>
      </c>
    </row>
    <row r="169" s="12" customFormat="1" ht="22.8" customHeight="1">
      <c r="A169" s="12"/>
      <c r="B169" s="208"/>
      <c r="C169" s="209"/>
      <c r="D169" s="210" t="s">
        <v>81</v>
      </c>
      <c r="E169" s="222" t="s">
        <v>635</v>
      </c>
      <c r="F169" s="222" t="s">
        <v>636</v>
      </c>
      <c r="G169" s="209"/>
      <c r="H169" s="209"/>
      <c r="I169" s="212"/>
      <c r="J169" s="223">
        <f>BK169</f>
        <v>0</v>
      </c>
      <c r="K169" s="209"/>
      <c r="L169" s="214"/>
      <c r="M169" s="215"/>
      <c r="N169" s="216"/>
      <c r="O169" s="216"/>
      <c r="P169" s="217">
        <f>SUM(P170:P171)</f>
        <v>0</v>
      </c>
      <c r="Q169" s="216"/>
      <c r="R169" s="217">
        <f>SUM(R170:R171)</f>
        <v>0.00068000000000000005</v>
      </c>
      <c r="S169" s="216"/>
      <c r="T169" s="218">
        <f>SUM(T170:T171)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9" t="s">
        <v>90</v>
      </c>
      <c r="AT169" s="220" t="s">
        <v>81</v>
      </c>
      <c r="AU169" s="220" t="s">
        <v>36</v>
      </c>
      <c r="AY169" s="219" t="s">
        <v>148</v>
      </c>
      <c r="BK169" s="221">
        <f>SUM(BK170:BK171)</f>
        <v>0</v>
      </c>
    </row>
    <row r="170" s="2" customFormat="1" ht="14.4" customHeight="1">
      <c r="A170" s="35"/>
      <c r="B170" s="36"/>
      <c r="C170" s="224" t="s">
        <v>302</v>
      </c>
      <c r="D170" s="224" t="s">
        <v>151</v>
      </c>
      <c r="E170" s="225" t="s">
        <v>637</v>
      </c>
      <c r="F170" s="226" t="s">
        <v>638</v>
      </c>
      <c r="G170" s="227" t="s">
        <v>154</v>
      </c>
      <c r="H170" s="228">
        <v>4</v>
      </c>
      <c r="I170" s="229"/>
      <c r="J170" s="230">
        <f>ROUND(I170*H170,2)</f>
        <v>0</v>
      </c>
      <c r="K170" s="231"/>
      <c r="L170" s="41"/>
      <c r="M170" s="232" t="s">
        <v>1</v>
      </c>
      <c r="N170" s="233" t="s">
        <v>47</v>
      </c>
      <c r="O170" s="88"/>
      <c r="P170" s="234">
        <f>O170*H170</f>
        <v>0</v>
      </c>
      <c r="Q170" s="234">
        <v>0.00017000000000000001</v>
      </c>
      <c r="R170" s="234">
        <f>Q170*H170</f>
        <v>0.00068000000000000005</v>
      </c>
      <c r="S170" s="234">
        <v>0</v>
      </c>
      <c r="T170" s="23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6" t="s">
        <v>216</v>
      </c>
      <c r="AT170" s="236" t="s">
        <v>151</v>
      </c>
      <c r="AU170" s="236" t="s">
        <v>90</v>
      </c>
      <c r="AY170" s="14" t="s">
        <v>148</v>
      </c>
      <c r="BE170" s="237">
        <f>IF(N170="základní",J170,0)</f>
        <v>0</v>
      </c>
      <c r="BF170" s="237">
        <f>IF(N170="snížená",J170,0)</f>
        <v>0</v>
      </c>
      <c r="BG170" s="237">
        <f>IF(N170="zákl. přenesená",J170,0)</f>
        <v>0</v>
      </c>
      <c r="BH170" s="237">
        <f>IF(N170="sníž. přenesená",J170,0)</f>
        <v>0</v>
      </c>
      <c r="BI170" s="237">
        <f>IF(N170="nulová",J170,0)</f>
        <v>0</v>
      </c>
      <c r="BJ170" s="14" t="s">
        <v>36</v>
      </c>
      <c r="BK170" s="237">
        <f>ROUND(I170*H170,2)</f>
        <v>0</v>
      </c>
      <c r="BL170" s="14" t="s">
        <v>216</v>
      </c>
      <c r="BM170" s="236" t="s">
        <v>639</v>
      </c>
    </row>
    <row r="171" s="2" customFormat="1" ht="24.15" customHeight="1">
      <c r="A171" s="35"/>
      <c r="B171" s="36"/>
      <c r="C171" s="224" t="s">
        <v>308</v>
      </c>
      <c r="D171" s="224" t="s">
        <v>151</v>
      </c>
      <c r="E171" s="225" t="s">
        <v>640</v>
      </c>
      <c r="F171" s="226" t="s">
        <v>641</v>
      </c>
      <c r="G171" s="227" t="s">
        <v>289</v>
      </c>
      <c r="H171" s="249"/>
      <c r="I171" s="229"/>
      <c r="J171" s="230">
        <f>ROUND(I171*H171,2)</f>
        <v>0</v>
      </c>
      <c r="K171" s="231"/>
      <c r="L171" s="41"/>
      <c r="M171" s="232" t="s">
        <v>1</v>
      </c>
      <c r="N171" s="233" t="s">
        <v>47</v>
      </c>
      <c r="O171" s="88"/>
      <c r="P171" s="234">
        <f>O171*H171</f>
        <v>0</v>
      </c>
      <c r="Q171" s="234">
        <v>0</v>
      </c>
      <c r="R171" s="234">
        <f>Q171*H171</f>
        <v>0</v>
      </c>
      <c r="S171" s="234">
        <v>0</v>
      </c>
      <c r="T171" s="23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6" t="s">
        <v>216</v>
      </c>
      <c r="AT171" s="236" t="s">
        <v>151</v>
      </c>
      <c r="AU171" s="236" t="s">
        <v>90</v>
      </c>
      <c r="AY171" s="14" t="s">
        <v>148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4" t="s">
        <v>36</v>
      </c>
      <c r="BK171" s="237">
        <f>ROUND(I171*H171,2)</f>
        <v>0</v>
      </c>
      <c r="BL171" s="14" t="s">
        <v>216</v>
      </c>
      <c r="BM171" s="236" t="s">
        <v>642</v>
      </c>
    </row>
    <row r="172" s="12" customFormat="1" ht="22.8" customHeight="1">
      <c r="A172" s="12"/>
      <c r="B172" s="208"/>
      <c r="C172" s="209"/>
      <c r="D172" s="210" t="s">
        <v>81</v>
      </c>
      <c r="E172" s="222" t="s">
        <v>643</v>
      </c>
      <c r="F172" s="222" t="s">
        <v>644</v>
      </c>
      <c r="G172" s="209"/>
      <c r="H172" s="209"/>
      <c r="I172" s="212"/>
      <c r="J172" s="223">
        <f>BK172</f>
        <v>0</v>
      </c>
      <c r="K172" s="209"/>
      <c r="L172" s="214"/>
      <c r="M172" s="215"/>
      <c r="N172" s="216"/>
      <c r="O172" s="216"/>
      <c r="P172" s="217">
        <f>SUM(P173:P183)</f>
        <v>0</v>
      </c>
      <c r="Q172" s="216"/>
      <c r="R172" s="217">
        <f>SUM(R173:R183)</f>
        <v>0.0081900000000000011</v>
      </c>
      <c r="S172" s="216"/>
      <c r="T172" s="218">
        <f>SUM(T173:T183)</f>
        <v>0.06547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9" t="s">
        <v>90</v>
      </c>
      <c r="AT172" s="220" t="s">
        <v>81</v>
      </c>
      <c r="AU172" s="220" t="s">
        <v>36</v>
      </c>
      <c r="AY172" s="219" t="s">
        <v>148</v>
      </c>
      <c r="BK172" s="221">
        <f>SUM(BK173:BK183)</f>
        <v>0</v>
      </c>
    </row>
    <row r="173" s="2" customFormat="1" ht="14.4" customHeight="1">
      <c r="A173" s="35"/>
      <c r="B173" s="36"/>
      <c r="C173" s="224" t="s">
        <v>312</v>
      </c>
      <c r="D173" s="224" t="s">
        <v>151</v>
      </c>
      <c r="E173" s="225" t="s">
        <v>645</v>
      </c>
      <c r="F173" s="226" t="s">
        <v>646</v>
      </c>
      <c r="G173" s="227" t="s">
        <v>647</v>
      </c>
      <c r="H173" s="228">
        <v>3</v>
      </c>
      <c r="I173" s="229"/>
      <c r="J173" s="230">
        <f>ROUND(I173*H173,2)</f>
        <v>0</v>
      </c>
      <c r="K173" s="231"/>
      <c r="L173" s="41"/>
      <c r="M173" s="232" t="s">
        <v>1</v>
      </c>
      <c r="N173" s="233" t="s">
        <v>47</v>
      </c>
      <c r="O173" s="88"/>
      <c r="P173" s="234">
        <f>O173*H173</f>
        <v>0</v>
      </c>
      <c r="Q173" s="234">
        <v>0</v>
      </c>
      <c r="R173" s="234">
        <f>Q173*H173</f>
        <v>0</v>
      </c>
      <c r="S173" s="234">
        <v>0.019460000000000002</v>
      </c>
      <c r="T173" s="235">
        <f>S173*H173</f>
        <v>0.058380000000000001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6" t="s">
        <v>216</v>
      </c>
      <c r="AT173" s="236" t="s">
        <v>151</v>
      </c>
      <c r="AU173" s="236" t="s">
        <v>90</v>
      </c>
      <c r="AY173" s="14" t="s">
        <v>148</v>
      </c>
      <c r="BE173" s="237">
        <f>IF(N173="základní",J173,0)</f>
        <v>0</v>
      </c>
      <c r="BF173" s="237">
        <f>IF(N173="snížená",J173,0)</f>
        <v>0</v>
      </c>
      <c r="BG173" s="237">
        <f>IF(N173="zákl. přenesená",J173,0)</f>
        <v>0</v>
      </c>
      <c r="BH173" s="237">
        <f>IF(N173="sníž. přenesená",J173,0)</f>
        <v>0</v>
      </c>
      <c r="BI173" s="237">
        <f>IF(N173="nulová",J173,0)</f>
        <v>0</v>
      </c>
      <c r="BJ173" s="14" t="s">
        <v>36</v>
      </c>
      <c r="BK173" s="237">
        <f>ROUND(I173*H173,2)</f>
        <v>0</v>
      </c>
      <c r="BL173" s="14" t="s">
        <v>216</v>
      </c>
      <c r="BM173" s="236" t="s">
        <v>648</v>
      </c>
    </row>
    <row r="174" s="2" customFormat="1" ht="14.4" customHeight="1">
      <c r="A174" s="35"/>
      <c r="B174" s="36"/>
      <c r="C174" s="224" t="s">
        <v>316</v>
      </c>
      <c r="D174" s="224" t="s">
        <v>151</v>
      </c>
      <c r="E174" s="225" t="s">
        <v>649</v>
      </c>
      <c r="F174" s="226" t="s">
        <v>650</v>
      </c>
      <c r="G174" s="227" t="s">
        <v>647</v>
      </c>
      <c r="H174" s="228">
        <v>3</v>
      </c>
      <c r="I174" s="229"/>
      <c r="J174" s="230">
        <f>ROUND(I174*H174,2)</f>
        <v>0</v>
      </c>
      <c r="K174" s="231"/>
      <c r="L174" s="41"/>
      <c r="M174" s="232" t="s">
        <v>1</v>
      </c>
      <c r="N174" s="233" t="s">
        <v>47</v>
      </c>
      <c r="O174" s="88"/>
      <c r="P174" s="234">
        <f>O174*H174</f>
        <v>0</v>
      </c>
      <c r="Q174" s="234">
        <v>0.00173</v>
      </c>
      <c r="R174" s="234">
        <f>Q174*H174</f>
        <v>0.0051900000000000002</v>
      </c>
      <c r="S174" s="234">
        <v>0</v>
      </c>
      <c r="T174" s="23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6" t="s">
        <v>216</v>
      </c>
      <c r="AT174" s="236" t="s">
        <v>151</v>
      </c>
      <c r="AU174" s="236" t="s">
        <v>90</v>
      </c>
      <c r="AY174" s="14" t="s">
        <v>148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4" t="s">
        <v>36</v>
      </c>
      <c r="BK174" s="237">
        <f>ROUND(I174*H174,2)</f>
        <v>0</v>
      </c>
      <c r="BL174" s="14" t="s">
        <v>216</v>
      </c>
      <c r="BM174" s="236" t="s">
        <v>651</v>
      </c>
    </row>
    <row r="175" s="2" customFormat="1" ht="14.4" customHeight="1">
      <c r="A175" s="35"/>
      <c r="B175" s="36"/>
      <c r="C175" s="224" t="s">
        <v>320</v>
      </c>
      <c r="D175" s="224" t="s">
        <v>151</v>
      </c>
      <c r="E175" s="225" t="s">
        <v>652</v>
      </c>
      <c r="F175" s="226" t="s">
        <v>653</v>
      </c>
      <c r="G175" s="227" t="s">
        <v>154</v>
      </c>
      <c r="H175" s="228">
        <v>4</v>
      </c>
      <c r="I175" s="229"/>
      <c r="J175" s="230">
        <f>ROUND(I175*H175,2)</f>
        <v>0</v>
      </c>
      <c r="K175" s="231"/>
      <c r="L175" s="41"/>
      <c r="M175" s="232" t="s">
        <v>1</v>
      </c>
      <c r="N175" s="233" t="s">
        <v>47</v>
      </c>
      <c r="O175" s="88"/>
      <c r="P175" s="234">
        <f>O175*H175</f>
        <v>0</v>
      </c>
      <c r="Q175" s="234">
        <v>0</v>
      </c>
      <c r="R175" s="234">
        <f>Q175*H175</f>
        <v>0</v>
      </c>
      <c r="S175" s="234">
        <v>0.00048999999999999998</v>
      </c>
      <c r="T175" s="235">
        <f>S175*H175</f>
        <v>0.0019599999999999999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6" t="s">
        <v>216</v>
      </c>
      <c r="AT175" s="236" t="s">
        <v>151</v>
      </c>
      <c r="AU175" s="236" t="s">
        <v>90</v>
      </c>
      <c r="AY175" s="14" t="s">
        <v>148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4" t="s">
        <v>36</v>
      </c>
      <c r="BK175" s="237">
        <f>ROUND(I175*H175,2)</f>
        <v>0</v>
      </c>
      <c r="BL175" s="14" t="s">
        <v>216</v>
      </c>
      <c r="BM175" s="236" t="s">
        <v>654</v>
      </c>
    </row>
    <row r="176" s="2" customFormat="1" ht="14.4" customHeight="1">
      <c r="A176" s="35"/>
      <c r="B176" s="36"/>
      <c r="C176" s="224" t="s">
        <v>324</v>
      </c>
      <c r="D176" s="224" t="s">
        <v>151</v>
      </c>
      <c r="E176" s="225" t="s">
        <v>655</v>
      </c>
      <c r="F176" s="226" t="s">
        <v>656</v>
      </c>
      <c r="G176" s="227" t="s">
        <v>647</v>
      </c>
      <c r="H176" s="228">
        <v>4</v>
      </c>
      <c r="I176" s="229"/>
      <c r="J176" s="230">
        <f>ROUND(I176*H176,2)</f>
        <v>0</v>
      </c>
      <c r="K176" s="231"/>
      <c r="L176" s="41"/>
      <c r="M176" s="232" t="s">
        <v>1</v>
      </c>
      <c r="N176" s="233" t="s">
        <v>47</v>
      </c>
      <c r="O176" s="88"/>
      <c r="P176" s="234">
        <f>O176*H176</f>
        <v>0</v>
      </c>
      <c r="Q176" s="234">
        <v>9.0000000000000006E-05</v>
      </c>
      <c r="R176" s="234">
        <f>Q176*H176</f>
        <v>0.00036000000000000002</v>
      </c>
      <c r="S176" s="234">
        <v>0</v>
      </c>
      <c r="T176" s="23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6" t="s">
        <v>216</v>
      </c>
      <c r="AT176" s="236" t="s">
        <v>151</v>
      </c>
      <c r="AU176" s="236" t="s">
        <v>90</v>
      </c>
      <c r="AY176" s="14" t="s">
        <v>148</v>
      </c>
      <c r="BE176" s="237">
        <f>IF(N176="základní",J176,0)</f>
        <v>0</v>
      </c>
      <c r="BF176" s="237">
        <f>IF(N176="snížená",J176,0)</f>
        <v>0</v>
      </c>
      <c r="BG176" s="237">
        <f>IF(N176="zákl. přenesená",J176,0)</f>
        <v>0</v>
      </c>
      <c r="BH176" s="237">
        <f>IF(N176="sníž. přenesená",J176,0)</f>
        <v>0</v>
      </c>
      <c r="BI176" s="237">
        <f>IF(N176="nulová",J176,0)</f>
        <v>0</v>
      </c>
      <c r="BJ176" s="14" t="s">
        <v>36</v>
      </c>
      <c r="BK176" s="237">
        <f>ROUND(I176*H176,2)</f>
        <v>0</v>
      </c>
      <c r="BL176" s="14" t="s">
        <v>216</v>
      </c>
      <c r="BM176" s="236" t="s">
        <v>657</v>
      </c>
    </row>
    <row r="177" s="2" customFormat="1" ht="14.4" customHeight="1">
      <c r="A177" s="35"/>
      <c r="B177" s="36"/>
      <c r="C177" s="238" t="s">
        <v>328</v>
      </c>
      <c r="D177" s="238" t="s">
        <v>157</v>
      </c>
      <c r="E177" s="239" t="s">
        <v>658</v>
      </c>
      <c r="F177" s="240" t="s">
        <v>659</v>
      </c>
      <c r="G177" s="241" t="s">
        <v>154</v>
      </c>
      <c r="H177" s="242">
        <v>4</v>
      </c>
      <c r="I177" s="243"/>
      <c r="J177" s="244">
        <f>ROUND(I177*H177,2)</f>
        <v>0</v>
      </c>
      <c r="K177" s="245"/>
      <c r="L177" s="246"/>
      <c r="M177" s="247" t="s">
        <v>1</v>
      </c>
      <c r="N177" s="248" t="s">
        <v>47</v>
      </c>
      <c r="O177" s="88"/>
      <c r="P177" s="234">
        <f>O177*H177</f>
        <v>0</v>
      </c>
      <c r="Q177" s="234">
        <v>0.00014999999999999999</v>
      </c>
      <c r="R177" s="234">
        <f>Q177*H177</f>
        <v>0.00059999999999999995</v>
      </c>
      <c r="S177" s="234">
        <v>0</v>
      </c>
      <c r="T177" s="23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6" t="s">
        <v>265</v>
      </c>
      <c r="AT177" s="236" t="s">
        <v>157</v>
      </c>
      <c r="AU177" s="236" t="s">
        <v>90</v>
      </c>
      <c r="AY177" s="14" t="s">
        <v>148</v>
      </c>
      <c r="BE177" s="237">
        <f>IF(N177="základní",J177,0)</f>
        <v>0</v>
      </c>
      <c r="BF177" s="237">
        <f>IF(N177="snížená",J177,0)</f>
        <v>0</v>
      </c>
      <c r="BG177" s="237">
        <f>IF(N177="zákl. přenesená",J177,0)</f>
        <v>0</v>
      </c>
      <c r="BH177" s="237">
        <f>IF(N177="sníž. přenesená",J177,0)</f>
        <v>0</v>
      </c>
      <c r="BI177" s="237">
        <f>IF(N177="nulová",J177,0)</f>
        <v>0</v>
      </c>
      <c r="BJ177" s="14" t="s">
        <v>36</v>
      </c>
      <c r="BK177" s="237">
        <f>ROUND(I177*H177,2)</f>
        <v>0</v>
      </c>
      <c r="BL177" s="14" t="s">
        <v>216</v>
      </c>
      <c r="BM177" s="236" t="s">
        <v>660</v>
      </c>
    </row>
    <row r="178" s="2" customFormat="1" ht="24.15" customHeight="1">
      <c r="A178" s="35"/>
      <c r="B178" s="36"/>
      <c r="C178" s="238" t="s">
        <v>332</v>
      </c>
      <c r="D178" s="238" t="s">
        <v>157</v>
      </c>
      <c r="E178" s="239" t="s">
        <v>661</v>
      </c>
      <c r="F178" s="240" t="s">
        <v>662</v>
      </c>
      <c r="G178" s="241" t="s">
        <v>209</v>
      </c>
      <c r="H178" s="242">
        <v>6</v>
      </c>
      <c r="I178" s="243"/>
      <c r="J178" s="244">
        <f>ROUND(I178*H178,2)</f>
        <v>0</v>
      </c>
      <c r="K178" s="245"/>
      <c r="L178" s="246"/>
      <c r="M178" s="247" t="s">
        <v>1</v>
      </c>
      <c r="N178" s="248" t="s">
        <v>47</v>
      </c>
      <c r="O178" s="88"/>
      <c r="P178" s="234">
        <f>O178*H178</f>
        <v>0</v>
      </c>
      <c r="Q178" s="234">
        <v>0.00025000000000000001</v>
      </c>
      <c r="R178" s="234">
        <f>Q178*H178</f>
        <v>0.0015</v>
      </c>
      <c r="S178" s="234">
        <v>0</v>
      </c>
      <c r="T178" s="23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6" t="s">
        <v>265</v>
      </c>
      <c r="AT178" s="236" t="s">
        <v>157</v>
      </c>
      <c r="AU178" s="236" t="s">
        <v>90</v>
      </c>
      <c r="AY178" s="14" t="s">
        <v>148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4" t="s">
        <v>36</v>
      </c>
      <c r="BK178" s="237">
        <f>ROUND(I178*H178,2)</f>
        <v>0</v>
      </c>
      <c r="BL178" s="14" t="s">
        <v>216</v>
      </c>
      <c r="BM178" s="236" t="s">
        <v>663</v>
      </c>
    </row>
    <row r="179" s="2" customFormat="1" ht="14.4" customHeight="1">
      <c r="A179" s="35"/>
      <c r="B179" s="36"/>
      <c r="C179" s="224" t="s">
        <v>336</v>
      </c>
      <c r="D179" s="224" t="s">
        <v>151</v>
      </c>
      <c r="E179" s="225" t="s">
        <v>664</v>
      </c>
      <c r="F179" s="226" t="s">
        <v>665</v>
      </c>
      <c r="G179" s="227" t="s">
        <v>647</v>
      </c>
      <c r="H179" s="228">
        <v>3</v>
      </c>
      <c r="I179" s="229"/>
      <c r="J179" s="230">
        <f>ROUND(I179*H179,2)</f>
        <v>0</v>
      </c>
      <c r="K179" s="231"/>
      <c r="L179" s="41"/>
      <c r="M179" s="232" t="s">
        <v>1</v>
      </c>
      <c r="N179" s="233" t="s">
        <v>47</v>
      </c>
      <c r="O179" s="88"/>
      <c r="P179" s="234">
        <f>O179*H179</f>
        <v>0</v>
      </c>
      <c r="Q179" s="234">
        <v>0</v>
      </c>
      <c r="R179" s="234">
        <f>Q179*H179</f>
        <v>0</v>
      </c>
      <c r="S179" s="234">
        <v>0.00085999999999999998</v>
      </c>
      <c r="T179" s="235">
        <f>S179*H179</f>
        <v>0.0025799999999999998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6" t="s">
        <v>216</v>
      </c>
      <c r="AT179" s="236" t="s">
        <v>151</v>
      </c>
      <c r="AU179" s="236" t="s">
        <v>90</v>
      </c>
      <c r="AY179" s="14" t="s">
        <v>148</v>
      </c>
      <c r="BE179" s="237">
        <f>IF(N179="základní",J179,0)</f>
        <v>0</v>
      </c>
      <c r="BF179" s="237">
        <f>IF(N179="snížená",J179,0)</f>
        <v>0</v>
      </c>
      <c r="BG179" s="237">
        <f>IF(N179="zákl. přenesená",J179,0)</f>
        <v>0</v>
      </c>
      <c r="BH179" s="237">
        <f>IF(N179="sníž. přenesená",J179,0)</f>
        <v>0</v>
      </c>
      <c r="BI179" s="237">
        <f>IF(N179="nulová",J179,0)</f>
        <v>0</v>
      </c>
      <c r="BJ179" s="14" t="s">
        <v>36</v>
      </c>
      <c r="BK179" s="237">
        <f>ROUND(I179*H179,2)</f>
        <v>0</v>
      </c>
      <c r="BL179" s="14" t="s">
        <v>216</v>
      </c>
      <c r="BM179" s="236" t="s">
        <v>666</v>
      </c>
    </row>
    <row r="180" s="2" customFormat="1" ht="14.4" customHeight="1">
      <c r="A180" s="35"/>
      <c r="B180" s="36"/>
      <c r="C180" s="224" t="s">
        <v>342</v>
      </c>
      <c r="D180" s="224" t="s">
        <v>151</v>
      </c>
      <c r="E180" s="225" t="s">
        <v>667</v>
      </c>
      <c r="F180" s="226" t="s">
        <v>668</v>
      </c>
      <c r="G180" s="227" t="s">
        <v>154</v>
      </c>
      <c r="H180" s="228">
        <v>3</v>
      </c>
      <c r="I180" s="229"/>
      <c r="J180" s="230">
        <f>ROUND(I180*H180,2)</f>
        <v>0</v>
      </c>
      <c r="K180" s="231"/>
      <c r="L180" s="41"/>
      <c r="M180" s="232" t="s">
        <v>1</v>
      </c>
      <c r="N180" s="233" t="s">
        <v>47</v>
      </c>
      <c r="O180" s="88"/>
      <c r="P180" s="234">
        <f>O180*H180</f>
        <v>0</v>
      </c>
      <c r="Q180" s="234">
        <v>4.0000000000000003E-05</v>
      </c>
      <c r="R180" s="234">
        <f>Q180*H180</f>
        <v>0.00012000000000000002</v>
      </c>
      <c r="S180" s="234">
        <v>0</v>
      </c>
      <c r="T180" s="23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6" t="s">
        <v>216</v>
      </c>
      <c r="AT180" s="236" t="s">
        <v>151</v>
      </c>
      <c r="AU180" s="236" t="s">
        <v>90</v>
      </c>
      <c r="AY180" s="14" t="s">
        <v>148</v>
      </c>
      <c r="BE180" s="237">
        <f>IF(N180="základní",J180,0)</f>
        <v>0</v>
      </c>
      <c r="BF180" s="237">
        <f>IF(N180="snížená",J180,0)</f>
        <v>0</v>
      </c>
      <c r="BG180" s="237">
        <f>IF(N180="zákl. přenesená",J180,0)</f>
        <v>0</v>
      </c>
      <c r="BH180" s="237">
        <f>IF(N180="sníž. přenesená",J180,0)</f>
        <v>0</v>
      </c>
      <c r="BI180" s="237">
        <f>IF(N180="nulová",J180,0)</f>
        <v>0</v>
      </c>
      <c r="BJ180" s="14" t="s">
        <v>36</v>
      </c>
      <c r="BK180" s="237">
        <f>ROUND(I180*H180,2)</f>
        <v>0</v>
      </c>
      <c r="BL180" s="14" t="s">
        <v>216</v>
      </c>
      <c r="BM180" s="236" t="s">
        <v>669</v>
      </c>
    </row>
    <row r="181" s="2" customFormat="1" ht="14.4" customHeight="1">
      <c r="A181" s="35"/>
      <c r="B181" s="36"/>
      <c r="C181" s="224" t="s">
        <v>346</v>
      </c>
      <c r="D181" s="224" t="s">
        <v>151</v>
      </c>
      <c r="E181" s="225" t="s">
        <v>670</v>
      </c>
      <c r="F181" s="226" t="s">
        <v>671</v>
      </c>
      <c r="G181" s="227" t="s">
        <v>154</v>
      </c>
      <c r="H181" s="228">
        <v>3</v>
      </c>
      <c r="I181" s="229"/>
      <c r="J181" s="230">
        <f>ROUND(I181*H181,2)</f>
        <v>0</v>
      </c>
      <c r="K181" s="231"/>
      <c r="L181" s="41"/>
      <c r="M181" s="232" t="s">
        <v>1</v>
      </c>
      <c r="N181" s="233" t="s">
        <v>47</v>
      </c>
      <c r="O181" s="88"/>
      <c r="P181" s="234">
        <f>O181*H181</f>
        <v>0</v>
      </c>
      <c r="Q181" s="234">
        <v>0</v>
      </c>
      <c r="R181" s="234">
        <f>Q181*H181</f>
        <v>0</v>
      </c>
      <c r="S181" s="234">
        <v>0.00084999999999999995</v>
      </c>
      <c r="T181" s="235">
        <f>S181*H181</f>
        <v>0.0025499999999999997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6" t="s">
        <v>216</v>
      </c>
      <c r="AT181" s="236" t="s">
        <v>151</v>
      </c>
      <c r="AU181" s="236" t="s">
        <v>90</v>
      </c>
      <c r="AY181" s="14" t="s">
        <v>148</v>
      </c>
      <c r="BE181" s="237">
        <f>IF(N181="základní",J181,0)</f>
        <v>0</v>
      </c>
      <c r="BF181" s="237">
        <f>IF(N181="snížená",J181,0)</f>
        <v>0</v>
      </c>
      <c r="BG181" s="237">
        <f>IF(N181="zákl. přenesená",J181,0)</f>
        <v>0</v>
      </c>
      <c r="BH181" s="237">
        <f>IF(N181="sníž. přenesená",J181,0)</f>
        <v>0</v>
      </c>
      <c r="BI181" s="237">
        <f>IF(N181="nulová",J181,0)</f>
        <v>0</v>
      </c>
      <c r="BJ181" s="14" t="s">
        <v>36</v>
      </c>
      <c r="BK181" s="237">
        <f>ROUND(I181*H181,2)</f>
        <v>0</v>
      </c>
      <c r="BL181" s="14" t="s">
        <v>216</v>
      </c>
      <c r="BM181" s="236" t="s">
        <v>672</v>
      </c>
    </row>
    <row r="182" s="2" customFormat="1" ht="14.4" customHeight="1">
      <c r="A182" s="35"/>
      <c r="B182" s="36"/>
      <c r="C182" s="224" t="s">
        <v>350</v>
      </c>
      <c r="D182" s="224" t="s">
        <v>151</v>
      </c>
      <c r="E182" s="225" t="s">
        <v>673</v>
      </c>
      <c r="F182" s="226" t="s">
        <v>674</v>
      </c>
      <c r="G182" s="227" t="s">
        <v>154</v>
      </c>
      <c r="H182" s="228">
        <v>3</v>
      </c>
      <c r="I182" s="229"/>
      <c r="J182" s="230">
        <f>ROUND(I182*H182,2)</f>
        <v>0</v>
      </c>
      <c r="K182" s="231"/>
      <c r="L182" s="41"/>
      <c r="M182" s="232" t="s">
        <v>1</v>
      </c>
      <c r="N182" s="233" t="s">
        <v>47</v>
      </c>
      <c r="O182" s="88"/>
      <c r="P182" s="234">
        <f>O182*H182</f>
        <v>0</v>
      </c>
      <c r="Q182" s="234">
        <v>0.00013999999999999999</v>
      </c>
      <c r="R182" s="234">
        <f>Q182*H182</f>
        <v>0.00041999999999999996</v>
      </c>
      <c r="S182" s="234">
        <v>0</v>
      </c>
      <c r="T182" s="23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6" t="s">
        <v>216</v>
      </c>
      <c r="AT182" s="236" t="s">
        <v>151</v>
      </c>
      <c r="AU182" s="236" t="s">
        <v>90</v>
      </c>
      <c r="AY182" s="14" t="s">
        <v>148</v>
      </c>
      <c r="BE182" s="237">
        <f>IF(N182="základní",J182,0)</f>
        <v>0</v>
      </c>
      <c r="BF182" s="237">
        <f>IF(N182="snížená",J182,0)</f>
        <v>0</v>
      </c>
      <c r="BG182" s="237">
        <f>IF(N182="zákl. přenesená",J182,0)</f>
        <v>0</v>
      </c>
      <c r="BH182" s="237">
        <f>IF(N182="sníž. přenesená",J182,0)</f>
        <v>0</v>
      </c>
      <c r="BI182" s="237">
        <f>IF(N182="nulová",J182,0)</f>
        <v>0</v>
      </c>
      <c r="BJ182" s="14" t="s">
        <v>36</v>
      </c>
      <c r="BK182" s="237">
        <f>ROUND(I182*H182,2)</f>
        <v>0</v>
      </c>
      <c r="BL182" s="14" t="s">
        <v>216</v>
      </c>
      <c r="BM182" s="236" t="s">
        <v>675</v>
      </c>
    </row>
    <row r="183" s="2" customFormat="1" ht="24.15" customHeight="1">
      <c r="A183" s="35"/>
      <c r="B183" s="36"/>
      <c r="C183" s="224" t="s">
        <v>356</v>
      </c>
      <c r="D183" s="224" t="s">
        <v>151</v>
      </c>
      <c r="E183" s="225" t="s">
        <v>676</v>
      </c>
      <c r="F183" s="226" t="s">
        <v>677</v>
      </c>
      <c r="G183" s="227" t="s">
        <v>289</v>
      </c>
      <c r="H183" s="249"/>
      <c r="I183" s="229"/>
      <c r="J183" s="230">
        <f>ROUND(I183*H183,2)</f>
        <v>0</v>
      </c>
      <c r="K183" s="231"/>
      <c r="L183" s="41"/>
      <c r="M183" s="250" t="s">
        <v>1</v>
      </c>
      <c r="N183" s="251" t="s">
        <v>47</v>
      </c>
      <c r="O183" s="252"/>
      <c r="P183" s="253">
        <f>O183*H183</f>
        <v>0</v>
      </c>
      <c r="Q183" s="253">
        <v>0</v>
      </c>
      <c r="R183" s="253">
        <f>Q183*H183</f>
        <v>0</v>
      </c>
      <c r="S183" s="253">
        <v>0</v>
      </c>
      <c r="T183" s="254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6" t="s">
        <v>216</v>
      </c>
      <c r="AT183" s="236" t="s">
        <v>151</v>
      </c>
      <c r="AU183" s="236" t="s">
        <v>90</v>
      </c>
      <c r="AY183" s="14" t="s">
        <v>148</v>
      </c>
      <c r="BE183" s="237">
        <f>IF(N183="základní",J183,0)</f>
        <v>0</v>
      </c>
      <c r="BF183" s="237">
        <f>IF(N183="snížená",J183,0)</f>
        <v>0</v>
      </c>
      <c r="BG183" s="237">
        <f>IF(N183="zákl. přenesená",J183,0)</f>
        <v>0</v>
      </c>
      <c r="BH183" s="237">
        <f>IF(N183="sníž. přenesená",J183,0)</f>
        <v>0</v>
      </c>
      <c r="BI183" s="237">
        <f>IF(N183="nulová",J183,0)</f>
        <v>0</v>
      </c>
      <c r="BJ183" s="14" t="s">
        <v>36</v>
      </c>
      <c r="BK183" s="237">
        <f>ROUND(I183*H183,2)</f>
        <v>0</v>
      </c>
      <c r="BL183" s="14" t="s">
        <v>216</v>
      </c>
      <c r="BM183" s="236" t="s">
        <v>678</v>
      </c>
    </row>
    <row r="184" s="2" customFormat="1" ht="6.96" customHeight="1">
      <c r="A184" s="35"/>
      <c r="B184" s="63"/>
      <c r="C184" s="64"/>
      <c r="D184" s="64"/>
      <c r="E184" s="64"/>
      <c r="F184" s="64"/>
      <c r="G184" s="64"/>
      <c r="H184" s="64"/>
      <c r="I184" s="64"/>
      <c r="J184" s="64"/>
      <c r="K184" s="64"/>
      <c r="L184" s="41"/>
      <c r="M184" s="35"/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</row>
  </sheetData>
  <sheetProtection sheet="1" autoFilter="0" formatColumns="0" formatRows="0" objects="1" scenarios="1" spinCount="100000" saltValue="fzUqEfoC2S3lDVZQc3GrfDqijJ7Si5Wzljw9QvNZnb0pQzwySJEgY4To1h4QvTI8TvBRWakKkaDgLpLY3m6nSA==" hashValue="hBMXp0Q9UkMNCEs1d6FLikuDe6EQGwbbgEYlMrKrk6pn+fTHXUNKtAf+G1dfIPzUYfSa5mpeavpiPF+5FXWBjw==" algorithmName="SHA-512" password="CC35"/>
  <autoFilter ref="C125:K183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104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90</v>
      </c>
    </row>
    <row r="4" s="1" customFormat="1" ht="24.96" customHeight="1">
      <c r="B4" s="17"/>
      <c r="D4" s="145" t="s">
        <v>111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Instalace rekuperace v učebnách SPŠ Trutnov</v>
      </c>
      <c r="F7" s="147"/>
      <c r="G7" s="147"/>
      <c r="H7" s="147"/>
      <c r="L7" s="17"/>
    </row>
    <row r="8" s="2" customFormat="1" ht="12" customHeight="1">
      <c r="A8" s="35"/>
      <c r="B8" s="41"/>
      <c r="C8" s="35"/>
      <c r="D8" s="147" t="s">
        <v>112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9" t="s">
        <v>679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7" t="s">
        <v>18</v>
      </c>
      <c r="E11" s="35"/>
      <c r="F11" s="138" t="s">
        <v>1</v>
      </c>
      <c r="G11" s="35"/>
      <c r="H11" s="35"/>
      <c r="I11" s="147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7" t="s">
        <v>20</v>
      </c>
      <c r="E12" s="35"/>
      <c r="F12" s="138" t="s">
        <v>21</v>
      </c>
      <c r="G12" s="35"/>
      <c r="H12" s="35"/>
      <c r="I12" s="147" t="s">
        <v>22</v>
      </c>
      <c r="J12" s="150" t="str">
        <f>'Rekapitulace stavby'!AN8</f>
        <v>24. 1. 2020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24</v>
      </c>
      <c r="E14" s="35"/>
      <c r="F14" s="35"/>
      <c r="G14" s="35"/>
      <c r="H14" s="35"/>
      <c r="I14" s="147" t="s">
        <v>25</v>
      </c>
      <c r="J14" s="138" t="s">
        <v>26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">
        <v>27</v>
      </c>
      <c r="F15" s="35"/>
      <c r="G15" s="35"/>
      <c r="H15" s="35"/>
      <c r="I15" s="147" t="s">
        <v>28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7" t="s">
        <v>29</v>
      </c>
      <c r="E17" s="35"/>
      <c r="F17" s="35"/>
      <c r="G17" s="35"/>
      <c r="H17" s="35"/>
      <c r="I17" s="14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7" t="s">
        <v>31</v>
      </c>
      <c r="E20" s="35"/>
      <c r="F20" s="35"/>
      <c r="G20" s="35"/>
      <c r="H20" s="35"/>
      <c r="I20" s="147" t="s">
        <v>25</v>
      </c>
      <c r="J20" s="138" t="s">
        <v>32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">
        <v>33</v>
      </c>
      <c r="F21" s="35"/>
      <c r="G21" s="35"/>
      <c r="H21" s="35"/>
      <c r="I21" s="147" t="s">
        <v>28</v>
      </c>
      <c r="J21" s="138" t="s">
        <v>34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7" t="s">
        <v>37</v>
      </c>
      <c r="E23" s="35"/>
      <c r="F23" s="35"/>
      <c r="G23" s="35"/>
      <c r="H23" s="35"/>
      <c r="I23" s="147" t="s">
        <v>25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">
        <v>39</v>
      </c>
      <c r="F24" s="35"/>
      <c r="G24" s="35"/>
      <c r="H24" s="35"/>
      <c r="I24" s="147" t="s">
        <v>28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7" t="s">
        <v>40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59.25" customHeight="1">
      <c r="A27" s="151"/>
      <c r="B27" s="152"/>
      <c r="C27" s="151"/>
      <c r="D27" s="151"/>
      <c r="E27" s="153" t="s">
        <v>41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6" t="s">
        <v>42</v>
      </c>
      <c r="E30" s="35"/>
      <c r="F30" s="35"/>
      <c r="G30" s="35"/>
      <c r="H30" s="35"/>
      <c r="I30" s="35"/>
      <c r="J30" s="157">
        <f>ROUND(J121, 0)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8" t="s">
        <v>44</v>
      </c>
      <c r="G32" s="35"/>
      <c r="H32" s="35"/>
      <c r="I32" s="158" t="s">
        <v>43</v>
      </c>
      <c r="J32" s="158" t="s">
        <v>45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9" t="s">
        <v>46</v>
      </c>
      <c r="E33" s="147" t="s">
        <v>47</v>
      </c>
      <c r="F33" s="160">
        <f>ROUND((SUM(BE121:BE183)),  0)</f>
        <v>0</v>
      </c>
      <c r="G33" s="35"/>
      <c r="H33" s="35"/>
      <c r="I33" s="161">
        <v>0.20999999999999999</v>
      </c>
      <c r="J33" s="160">
        <f>ROUND(((SUM(BE121:BE183))*I33),  0)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7" t="s">
        <v>48</v>
      </c>
      <c r="F34" s="160">
        <f>ROUND((SUM(BF121:BF183)),  0)</f>
        <v>0</v>
      </c>
      <c r="G34" s="35"/>
      <c r="H34" s="35"/>
      <c r="I34" s="161">
        <v>0.14999999999999999</v>
      </c>
      <c r="J34" s="160">
        <f>ROUND(((SUM(BF121:BF183))*I34),  0)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7" t="s">
        <v>49</v>
      </c>
      <c r="F35" s="160">
        <f>ROUND((SUM(BG121:BG183)),  0)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50</v>
      </c>
      <c r="F36" s="160">
        <f>ROUND((SUM(BH121:BH183)),  0)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51</v>
      </c>
      <c r="F37" s="160">
        <f>ROUND((SUM(BI121:BI183)),  0)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2"/>
      <c r="D39" s="163" t="s">
        <v>52</v>
      </c>
      <c r="E39" s="164"/>
      <c r="F39" s="164"/>
      <c r="G39" s="165" t="s">
        <v>53</v>
      </c>
      <c r="H39" s="166" t="s">
        <v>54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55</v>
      </c>
      <c r="E50" s="170"/>
      <c r="F50" s="170"/>
      <c r="G50" s="169" t="s">
        <v>56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57</v>
      </c>
      <c r="E61" s="172"/>
      <c r="F61" s="173" t="s">
        <v>58</v>
      </c>
      <c r="G61" s="171" t="s">
        <v>57</v>
      </c>
      <c r="H61" s="172"/>
      <c r="I61" s="172"/>
      <c r="J61" s="174" t="s">
        <v>58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59</v>
      </c>
      <c r="E65" s="175"/>
      <c r="F65" s="175"/>
      <c r="G65" s="169" t="s">
        <v>60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57</v>
      </c>
      <c r="E76" s="172"/>
      <c r="F76" s="173" t="s">
        <v>58</v>
      </c>
      <c r="G76" s="171" t="s">
        <v>57</v>
      </c>
      <c r="H76" s="172"/>
      <c r="I76" s="172"/>
      <c r="J76" s="174" t="s">
        <v>58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Instalace rekuperace v učebnách SPŠ Trutnov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112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003 - Vzduchotechnika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Horská 59, 541 01 Trutnov</v>
      </c>
      <c r="G89" s="37"/>
      <c r="H89" s="37"/>
      <c r="I89" s="29" t="s">
        <v>22</v>
      </c>
      <c r="J89" s="76" t="str">
        <f>IF(J12="","",J12)</f>
        <v>24. 1. 2020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24</v>
      </c>
      <c r="D91" s="37"/>
      <c r="E91" s="37"/>
      <c r="F91" s="24" t="str">
        <f>E15</f>
        <v>Střední průmyslová škola, Trutnov, Školní 101</v>
      </c>
      <c r="G91" s="37"/>
      <c r="H91" s="37"/>
      <c r="I91" s="29" t="s">
        <v>31</v>
      </c>
      <c r="J91" s="33" t="str">
        <f>E21</f>
        <v>APA Vamberk,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5.65" customHeight="1">
      <c r="A92" s="35"/>
      <c r="B92" s="36"/>
      <c r="C92" s="29" t="s">
        <v>29</v>
      </c>
      <c r="D92" s="37"/>
      <c r="E92" s="37"/>
      <c r="F92" s="24" t="str">
        <f>IF(E18="","",E18)</f>
        <v>Vyplň údaj</v>
      </c>
      <c r="G92" s="37"/>
      <c r="H92" s="37"/>
      <c r="I92" s="29" t="s">
        <v>37</v>
      </c>
      <c r="J92" s="33" t="str">
        <f>E24</f>
        <v>Ing. Stanislav Lejsek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117</v>
      </c>
      <c r="D94" s="182"/>
      <c r="E94" s="182"/>
      <c r="F94" s="182"/>
      <c r="G94" s="182"/>
      <c r="H94" s="182"/>
      <c r="I94" s="182"/>
      <c r="J94" s="183" t="s">
        <v>118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4" t="s">
        <v>119</v>
      </c>
      <c r="D96" s="37"/>
      <c r="E96" s="37"/>
      <c r="F96" s="37"/>
      <c r="G96" s="37"/>
      <c r="H96" s="37"/>
      <c r="I96" s="37"/>
      <c r="J96" s="107">
        <f>J121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120</v>
      </c>
    </row>
    <row r="97" s="9" customFormat="1" ht="24.96" customHeight="1">
      <c r="A97" s="9"/>
      <c r="B97" s="185"/>
      <c r="C97" s="186"/>
      <c r="D97" s="187" t="s">
        <v>680</v>
      </c>
      <c r="E97" s="188"/>
      <c r="F97" s="188"/>
      <c r="G97" s="188"/>
      <c r="H97" s="188"/>
      <c r="I97" s="188"/>
      <c r="J97" s="189">
        <f>J122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1"/>
      <c r="C98" s="130"/>
      <c r="D98" s="192" t="s">
        <v>681</v>
      </c>
      <c r="E98" s="193"/>
      <c r="F98" s="193"/>
      <c r="G98" s="193"/>
      <c r="H98" s="193"/>
      <c r="I98" s="193"/>
      <c r="J98" s="194">
        <f>J123</f>
        <v>0</v>
      </c>
      <c r="K98" s="130"/>
      <c r="L98" s="19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1"/>
      <c r="C99" s="130"/>
      <c r="D99" s="192" t="s">
        <v>682</v>
      </c>
      <c r="E99" s="193"/>
      <c r="F99" s="193"/>
      <c r="G99" s="193"/>
      <c r="H99" s="193"/>
      <c r="I99" s="193"/>
      <c r="J99" s="194">
        <f>J161</f>
        <v>0</v>
      </c>
      <c r="K99" s="130"/>
      <c r="L99" s="19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1"/>
      <c r="C100" s="130"/>
      <c r="D100" s="192" t="s">
        <v>683</v>
      </c>
      <c r="E100" s="193"/>
      <c r="F100" s="193"/>
      <c r="G100" s="193"/>
      <c r="H100" s="193"/>
      <c r="I100" s="193"/>
      <c r="J100" s="194">
        <f>J167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1"/>
      <c r="C101" s="130"/>
      <c r="D101" s="192" t="s">
        <v>684</v>
      </c>
      <c r="E101" s="193"/>
      <c r="F101" s="193"/>
      <c r="G101" s="193"/>
      <c r="H101" s="193"/>
      <c r="I101" s="193"/>
      <c r="J101" s="194">
        <f>J174</f>
        <v>0</v>
      </c>
      <c r="K101" s="130"/>
      <c r="L101" s="19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133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180" t="str">
        <f>E7</f>
        <v>Instalace rekuperace v učebnách SPŠ Trutnov</v>
      </c>
      <c r="F111" s="29"/>
      <c r="G111" s="29"/>
      <c r="H111" s="29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112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E9</f>
        <v>003 - Vzduchotechnika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F12</f>
        <v>Horská 59, 541 01 Trutnov</v>
      </c>
      <c r="G115" s="37"/>
      <c r="H115" s="37"/>
      <c r="I115" s="29" t="s">
        <v>22</v>
      </c>
      <c r="J115" s="76" t="str">
        <f>IF(J12="","",J12)</f>
        <v>24. 1. 2020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5.65" customHeight="1">
      <c r="A117" s="35"/>
      <c r="B117" s="36"/>
      <c r="C117" s="29" t="s">
        <v>24</v>
      </c>
      <c r="D117" s="37"/>
      <c r="E117" s="37"/>
      <c r="F117" s="24" t="str">
        <f>E15</f>
        <v>Střední průmyslová škola, Trutnov, Školní 101</v>
      </c>
      <c r="G117" s="37"/>
      <c r="H117" s="37"/>
      <c r="I117" s="29" t="s">
        <v>31</v>
      </c>
      <c r="J117" s="33" t="str">
        <f>E21</f>
        <v>APA Vamberk, s.r.o.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5.65" customHeight="1">
      <c r="A118" s="35"/>
      <c r="B118" s="36"/>
      <c r="C118" s="29" t="s">
        <v>29</v>
      </c>
      <c r="D118" s="37"/>
      <c r="E118" s="37"/>
      <c r="F118" s="24" t="str">
        <f>IF(E18="","",E18)</f>
        <v>Vyplň údaj</v>
      </c>
      <c r="G118" s="37"/>
      <c r="H118" s="37"/>
      <c r="I118" s="29" t="s">
        <v>37</v>
      </c>
      <c r="J118" s="33" t="str">
        <f>E24</f>
        <v>Ing. Stanislav Lejsek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96"/>
      <c r="B120" s="197"/>
      <c r="C120" s="198" t="s">
        <v>134</v>
      </c>
      <c r="D120" s="199" t="s">
        <v>67</v>
      </c>
      <c r="E120" s="199" t="s">
        <v>63</v>
      </c>
      <c r="F120" s="199" t="s">
        <v>64</v>
      </c>
      <c r="G120" s="199" t="s">
        <v>135</v>
      </c>
      <c r="H120" s="199" t="s">
        <v>136</v>
      </c>
      <c r="I120" s="199" t="s">
        <v>137</v>
      </c>
      <c r="J120" s="200" t="s">
        <v>118</v>
      </c>
      <c r="K120" s="201" t="s">
        <v>138</v>
      </c>
      <c r="L120" s="202"/>
      <c r="M120" s="97" t="s">
        <v>1</v>
      </c>
      <c r="N120" s="98" t="s">
        <v>46</v>
      </c>
      <c r="O120" s="98" t="s">
        <v>139</v>
      </c>
      <c r="P120" s="98" t="s">
        <v>140</v>
      </c>
      <c r="Q120" s="98" t="s">
        <v>141</v>
      </c>
      <c r="R120" s="98" t="s">
        <v>142</v>
      </c>
      <c r="S120" s="98" t="s">
        <v>143</v>
      </c>
      <c r="T120" s="99" t="s">
        <v>144</v>
      </c>
      <c r="U120" s="196"/>
      <c r="V120" s="196"/>
      <c r="W120" s="196"/>
      <c r="X120" s="196"/>
      <c r="Y120" s="196"/>
      <c r="Z120" s="196"/>
      <c r="AA120" s="196"/>
      <c r="AB120" s="196"/>
      <c r="AC120" s="196"/>
      <c r="AD120" s="196"/>
      <c r="AE120" s="196"/>
    </row>
    <row r="121" s="2" customFormat="1" ht="22.8" customHeight="1">
      <c r="A121" s="35"/>
      <c r="B121" s="36"/>
      <c r="C121" s="104" t="s">
        <v>145</v>
      </c>
      <c r="D121" s="37"/>
      <c r="E121" s="37"/>
      <c r="F121" s="37"/>
      <c r="G121" s="37"/>
      <c r="H121" s="37"/>
      <c r="I121" s="37"/>
      <c r="J121" s="203">
        <f>BK121</f>
        <v>0</v>
      </c>
      <c r="K121" s="37"/>
      <c r="L121" s="41"/>
      <c r="M121" s="100"/>
      <c r="N121" s="204"/>
      <c r="O121" s="101"/>
      <c r="P121" s="205">
        <f>P122</f>
        <v>0</v>
      </c>
      <c r="Q121" s="101"/>
      <c r="R121" s="205">
        <f>R122</f>
        <v>0</v>
      </c>
      <c r="S121" s="101"/>
      <c r="T121" s="206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81</v>
      </c>
      <c r="AU121" s="14" t="s">
        <v>120</v>
      </c>
      <c r="BK121" s="207">
        <f>BK122</f>
        <v>0</v>
      </c>
    </row>
    <row r="122" s="12" customFormat="1" ht="25.92" customHeight="1">
      <c r="A122" s="12"/>
      <c r="B122" s="208"/>
      <c r="C122" s="209"/>
      <c r="D122" s="210" t="s">
        <v>81</v>
      </c>
      <c r="E122" s="211" t="s">
        <v>239</v>
      </c>
      <c r="F122" s="211" t="s">
        <v>685</v>
      </c>
      <c r="G122" s="209"/>
      <c r="H122" s="209"/>
      <c r="I122" s="212"/>
      <c r="J122" s="213">
        <f>BK122</f>
        <v>0</v>
      </c>
      <c r="K122" s="209"/>
      <c r="L122" s="214"/>
      <c r="M122" s="215"/>
      <c r="N122" s="216"/>
      <c r="O122" s="216"/>
      <c r="P122" s="217">
        <f>P123+P161+P167+P174</f>
        <v>0</v>
      </c>
      <c r="Q122" s="216"/>
      <c r="R122" s="217">
        <f>R123+R161+R167+R174</f>
        <v>0</v>
      </c>
      <c r="S122" s="216"/>
      <c r="T122" s="218">
        <f>T123+T161+T167+T174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9" t="s">
        <v>90</v>
      </c>
      <c r="AT122" s="220" t="s">
        <v>81</v>
      </c>
      <c r="AU122" s="220" t="s">
        <v>82</v>
      </c>
      <c r="AY122" s="219" t="s">
        <v>148</v>
      </c>
      <c r="BK122" s="221">
        <f>BK123+BK161+BK167+BK174</f>
        <v>0</v>
      </c>
    </row>
    <row r="123" s="12" customFormat="1" ht="22.8" customHeight="1">
      <c r="A123" s="12"/>
      <c r="B123" s="208"/>
      <c r="C123" s="209"/>
      <c r="D123" s="210" t="s">
        <v>81</v>
      </c>
      <c r="E123" s="222" t="s">
        <v>686</v>
      </c>
      <c r="F123" s="222" t="s">
        <v>687</v>
      </c>
      <c r="G123" s="209"/>
      <c r="H123" s="209"/>
      <c r="I123" s="212"/>
      <c r="J123" s="223">
        <f>BK123</f>
        <v>0</v>
      </c>
      <c r="K123" s="209"/>
      <c r="L123" s="214"/>
      <c r="M123" s="215"/>
      <c r="N123" s="216"/>
      <c r="O123" s="216"/>
      <c r="P123" s="217">
        <f>SUM(P124:P160)</f>
        <v>0</v>
      </c>
      <c r="Q123" s="216"/>
      <c r="R123" s="217">
        <f>SUM(R124:R160)</f>
        <v>0</v>
      </c>
      <c r="S123" s="216"/>
      <c r="T123" s="218">
        <f>SUM(T124:T160)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9" t="s">
        <v>90</v>
      </c>
      <c r="AT123" s="220" t="s">
        <v>81</v>
      </c>
      <c r="AU123" s="220" t="s">
        <v>36</v>
      </c>
      <c r="AY123" s="219" t="s">
        <v>148</v>
      </c>
      <c r="BK123" s="221">
        <f>SUM(BK124:BK160)</f>
        <v>0</v>
      </c>
    </row>
    <row r="124" s="2" customFormat="1" ht="62.7" customHeight="1">
      <c r="A124" s="35"/>
      <c r="B124" s="36"/>
      <c r="C124" s="224" t="s">
        <v>36</v>
      </c>
      <c r="D124" s="224" t="s">
        <v>151</v>
      </c>
      <c r="E124" s="225" t="s">
        <v>36</v>
      </c>
      <c r="F124" s="226" t="s">
        <v>688</v>
      </c>
      <c r="G124" s="227" t="s">
        <v>689</v>
      </c>
      <c r="H124" s="228">
        <v>2</v>
      </c>
      <c r="I124" s="229"/>
      <c r="J124" s="230">
        <f>ROUND(I124*H124,2)</f>
        <v>0</v>
      </c>
      <c r="K124" s="231"/>
      <c r="L124" s="41"/>
      <c r="M124" s="232" t="s">
        <v>1</v>
      </c>
      <c r="N124" s="233" t="s">
        <v>47</v>
      </c>
      <c r="O124" s="88"/>
      <c r="P124" s="234">
        <f>O124*H124</f>
        <v>0</v>
      </c>
      <c r="Q124" s="234">
        <v>0</v>
      </c>
      <c r="R124" s="234">
        <f>Q124*H124</f>
        <v>0</v>
      </c>
      <c r="S124" s="234">
        <v>0</v>
      </c>
      <c r="T124" s="23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6" t="s">
        <v>216</v>
      </c>
      <c r="AT124" s="236" t="s">
        <v>151</v>
      </c>
      <c r="AU124" s="236" t="s">
        <v>90</v>
      </c>
      <c r="AY124" s="14" t="s">
        <v>148</v>
      </c>
      <c r="BE124" s="237">
        <f>IF(N124="základní",J124,0)</f>
        <v>0</v>
      </c>
      <c r="BF124" s="237">
        <f>IF(N124="snížená",J124,0)</f>
        <v>0</v>
      </c>
      <c r="BG124" s="237">
        <f>IF(N124="zákl. přenesená",J124,0)</f>
        <v>0</v>
      </c>
      <c r="BH124" s="237">
        <f>IF(N124="sníž. přenesená",J124,0)</f>
        <v>0</v>
      </c>
      <c r="BI124" s="237">
        <f>IF(N124="nulová",J124,0)</f>
        <v>0</v>
      </c>
      <c r="BJ124" s="14" t="s">
        <v>36</v>
      </c>
      <c r="BK124" s="237">
        <f>ROUND(I124*H124,2)</f>
        <v>0</v>
      </c>
      <c r="BL124" s="14" t="s">
        <v>216</v>
      </c>
      <c r="BM124" s="236" t="s">
        <v>690</v>
      </c>
    </row>
    <row r="125" s="2" customFormat="1" ht="24.15" customHeight="1">
      <c r="A125" s="35"/>
      <c r="B125" s="36"/>
      <c r="C125" s="224" t="s">
        <v>90</v>
      </c>
      <c r="D125" s="224" t="s">
        <v>151</v>
      </c>
      <c r="E125" s="225" t="s">
        <v>90</v>
      </c>
      <c r="F125" s="226" t="s">
        <v>691</v>
      </c>
      <c r="G125" s="227" t="s">
        <v>692</v>
      </c>
      <c r="H125" s="228">
        <v>2</v>
      </c>
      <c r="I125" s="229"/>
      <c r="J125" s="230">
        <f>ROUND(I125*H125,2)</f>
        <v>0</v>
      </c>
      <c r="K125" s="231"/>
      <c r="L125" s="41"/>
      <c r="M125" s="232" t="s">
        <v>1</v>
      </c>
      <c r="N125" s="233" t="s">
        <v>47</v>
      </c>
      <c r="O125" s="88"/>
      <c r="P125" s="234">
        <f>O125*H125</f>
        <v>0</v>
      </c>
      <c r="Q125" s="234">
        <v>0</v>
      </c>
      <c r="R125" s="234">
        <f>Q125*H125</f>
        <v>0</v>
      </c>
      <c r="S125" s="234">
        <v>0</v>
      </c>
      <c r="T125" s="23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6" t="s">
        <v>216</v>
      </c>
      <c r="AT125" s="236" t="s">
        <v>151</v>
      </c>
      <c r="AU125" s="236" t="s">
        <v>90</v>
      </c>
      <c r="AY125" s="14" t="s">
        <v>148</v>
      </c>
      <c r="BE125" s="237">
        <f>IF(N125="základní",J125,0)</f>
        <v>0</v>
      </c>
      <c r="BF125" s="237">
        <f>IF(N125="snížená",J125,0)</f>
        <v>0</v>
      </c>
      <c r="BG125" s="237">
        <f>IF(N125="zákl. přenesená",J125,0)</f>
        <v>0</v>
      </c>
      <c r="BH125" s="237">
        <f>IF(N125="sníž. přenesená",J125,0)</f>
        <v>0</v>
      </c>
      <c r="BI125" s="237">
        <f>IF(N125="nulová",J125,0)</f>
        <v>0</v>
      </c>
      <c r="BJ125" s="14" t="s">
        <v>36</v>
      </c>
      <c r="BK125" s="237">
        <f>ROUND(I125*H125,2)</f>
        <v>0</v>
      </c>
      <c r="BL125" s="14" t="s">
        <v>216</v>
      </c>
      <c r="BM125" s="236" t="s">
        <v>693</v>
      </c>
    </row>
    <row r="126" s="2" customFormat="1" ht="62.7" customHeight="1">
      <c r="A126" s="35"/>
      <c r="B126" s="36"/>
      <c r="C126" s="224" t="s">
        <v>149</v>
      </c>
      <c r="D126" s="224" t="s">
        <v>151</v>
      </c>
      <c r="E126" s="225" t="s">
        <v>149</v>
      </c>
      <c r="F126" s="226" t="s">
        <v>694</v>
      </c>
      <c r="G126" s="227" t="s">
        <v>689</v>
      </c>
      <c r="H126" s="228">
        <v>1</v>
      </c>
      <c r="I126" s="229"/>
      <c r="J126" s="230">
        <f>ROUND(I126*H126,2)</f>
        <v>0</v>
      </c>
      <c r="K126" s="231"/>
      <c r="L126" s="41"/>
      <c r="M126" s="232" t="s">
        <v>1</v>
      </c>
      <c r="N126" s="233" t="s">
        <v>47</v>
      </c>
      <c r="O126" s="88"/>
      <c r="P126" s="234">
        <f>O126*H126</f>
        <v>0</v>
      </c>
      <c r="Q126" s="234">
        <v>0</v>
      </c>
      <c r="R126" s="234">
        <f>Q126*H126</f>
        <v>0</v>
      </c>
      <c r="S126" s="234">
        <v>0</v>
      </c>
      <c r="T126" s="23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6" t="s">
        <v>216</v>
      </c>
      <c r="AT126" s="236" t="s">
        <v>151</v>
      </c>
      <c r="AU126" s="236" t="s">
        <v>90</v>
      </c>
      <c r="AY126" s="14" t="s">
        <v>148</v>
      </c>
      <c r="BE126" s="237">
        <f>IF(N126="základní",J126,0)</f>
        <v>0</v>
      </c>
      <c r="BF126" s="237">
        <f>IF(N126="snížená",J126,0)</f>
        <v>0</v>
      </c>
      <c r="BG126" s="237">
        <f>IF(N126="zákl. přenesená",J126,0)</f>
        <v>0</v>
      </c>
      <c r="BH126" s="237">
        <f>IF(N126="sníž. přenesená",J126,0)</f>
        <v>0</v>
      </c>
      <c r="BI126" s="237">
        <f>IF(N126="nulová",J126,0)</f>
        <v>0</v>
      </c>
      <c r="BJ126" s="14" t="s">
        <v>36</v>
      </c>
      <c r="BK126" s="237">
        <f>ROUND(I126*H126,2)</f>
        <v>0</v>
      </c>
      <c r="BL126" s="14" t="s">
        <v>216</v>
      </c>
      <c r="BM126" s="236" t="s">
        <v>695</v>
      </c>
    </row>
    <row r="127" s="2" customFormat="1" ht="24.15" customHeight="1">
      <c r="A127" s="35"/>
      <c r="B127" s="36"/>
      <c r="C127" s="224" t="s">
        <v>155</v>
      </c>
      <c r="D127" s="224" t="s">
        <v>151</v>
      </c>
      <c r="E127" s="225" t="s">
        <v>155</v>
      </c>
      <c r="F127" s="226" t="s">
        <v>691</v>
      </c>
      <c r="G127" s="227" t="s">
        <v>692</v>
      </c>
      <c r="H127" s="228">
        <v>1</v>
      </c>
      <c r="I127" s="229"/>
      <c r="J127" s="230">
        <f>ROUND(I127*H127,2)</f>
        <v>0</v>
      </c>
      <c r="K127" s="231"/>
      <c r="L127" s="41"/>
      <c r="M127" s="232" t="s">
        <v>1</v>
      </c>
      <c r="N127" s="233" t="s">
        <v>47</v>
      </c>
      <c r="O127" s="88"/>
      <c r="P127" s="234">
        <f>O127*H127</f>
        <v>0</v>
      </c>
      <c r="Q127" s="234">
        <v>0</v>
      </c>
      <c r="R127" s="234">
        <f>Q127*H127</f>
        <v>0</v>
      </c>
      <c r="S127" s="234">
        <v>0</v>
      </c>
      <c r="T127" s="23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6" t="s">
        <v>216</v>
      </c>
      <c r="AT127" s="236" t="s">
        <v>151</v>
      </c>
      <c r="AU127" s="236" t="s">
        <v>90</v>
      </c>
      <c r="AY127" s="14" t="s">
        <v>148</v>
      </c>
      <c r="BE127" s="237">
        <f>IF(N127="základní",J127,0)</f>
        <v>0</v>
      </c>
      <c r="BF127" s="237">
        <f>IF(N127="snížená",J127,0)</f>
        <v>0</v>
      </c>
      <c r="BG127" s="237">
        <f>IF(N127="zákl. přenesená",J127,0)</f>
        <v>0</v>
      </c>
      <c r="BH127" s="237">
        <f>IF(N127="sníž. přenesená",J127,0)</f>
        <v>0</v>
      </c>
      <c r="BI127" s="237">
        <f>IF(N127="nulová",J127,0)</f>
        <v>0</v>
      </c>
      <c r="BJ127" s="14" t="s">
        <v>36</v>
      </c>
      <c r="BK127" s="237">
        <f>ROUND(I127*H127,2)</f>
        <v>0</v>
      </c>
      <c r="BL127" s="14" t="s">
        <v>216</v>
      </c>
      <c r="BM127" s="236" t="s">
        <v>696</v>
      </c>
    </row>
    <row r="128" s="2" customFormat="1" ht="62.7" customHeight="1">
      <c r="A128" s="35"/>
      <c r="B128" s="36"/>
      <c r="C128" s="224" t="s">
        <v>171</v>
      </c>
      <c r="D128" s="224" t="s">
        <v>151</v>
      </c>
      <c r="E128" s="225" t="s">
        <v>171</v>
      </c>
      <c r="F128" s="226" t="s">
        <v>697</v>
      </c>
      <c r="G128" s="227" t="s">
        <v>689</v>
      </c>
      <c r="H128" s="228">
        <v>1</v>
      </c>
      <c r="I128" s="229"/>
      <c r="J128" s="230">
        <f>ROUND(I128*H128,2)</f>
        <v>0</v>
      </c>
      <c r="K128" s="231"/>
      <c r="L128" s="41"/>
      <c r="M128" s="232" t="s">
        <v>1</v>
      </c>
      <c r="N128" s="233" t="s">
        <v>47</v>
      </c>
      <c r="O128" s="88"/>
      <c r="P128" s="234">
        <f>O128*H128</f>
        <v>0</v>
      </c>
      <c r="Q128" s="234">
        <v>0</v>
      </c>
      <c r="R128" s="234">
        <f>Q128*H128</f>
        <v>0</v>
      </c>
      <c r="S128" s="234">
        <v>0</v>
      </c>
      <c r="T128" s="23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6" t="s">
        <v>216</v>
      </c>
      <c r="AT128" s="236" t="s">
        <v>151</v>
      </c>
      <c r="AU128" s="236" t="s">
        <v>90</v>
      </c>
      <c r="AY128" s="14" t="s">
        <v>148</v>
      </c>
      <c r="BE128" s="237">
        <f>IF(N128="základní",J128,0)</f>
        <v>0</v>
      </c>
      <c r="BF128" s="237">
        <f>IF(N128="snížená",J128,0)</f>
        <v>0</v>
      </c>
      <c r="BG128" s="237">
        <f>IF(N128="zákl. přenesená",J128,0)</f>
        <v>0</v>
      </c>
      <c r="BH128" s="237">
        <f>IF(N128="sníž. přenesená",J128,0)</f>
        <v>0</v>
      </c>
      <c r="BI128" s="237">
        <f>IF(N128="nulová",J128,0)</f>
        <v>0</v>
      </c>
      <c r="BJ128" s="14" t="s">
        <v>36</v>
      </c>
      <c r="BK128" s="237">
        <f>ROUND(I128*H128,2)</f>
        <v>0</v>
      </c>
      <c r="BL128" s="14" t="s">
        <v>216</v>
      </c>
      <c r="BM128" s="236" t="s">
        <v>698</v>
      </c>
    </row>
    <row r="129" s="2" customFormat="1" ht="24.15" customHeight="1">
      <c r="A129" s="35"/>
      <c r="B129" s="36"/>
      <c r="C129" s="224" t="s">
        <v>169</v>
      </c>
      <c r="D129" s="224" t="s">
        <v>151</v>
      </c>
      <c r="E129" s="225" t="s">
        <v>169</v>
      </c>
      <c r="F129" s="226" t="s">
        <v>699</v>
      </c>
      <c r="G129" s="227" t="s">
        <v>689</v>
      </c>
      <c r="H129" s="228">
        <v>1</v>
      </c>
      <c r="I129" s="229"/>
      <c r="J129" s="230">
        <f>ROUND(I129*H129,2)</f>
        <v>0</v>
      </c>
      <c r="K129" s="231"/>
      <c r="L129" s="41"/>
      <c r="M129" s="232" t="s">
        <v>1</v>
      </c>
      <c r="N129" s="233" t="s">
        <v>47</v>
      </c>
      <c r="O129" s="88"/>
      <c r="P129" s="234">
        <f>O129*H129</f>
        <v>0</v>
      </c>
      <c r="Q129" s="234">
        <v>0</v>
      </c>
      <c r="R129" s="234">
        <f>Q129*H129</f>
        <v>0</v>
      </c>
      <c r="S129" s="234">
        <v>0</v>
      </c>
      <c r="T129" s="23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6" t="s">
        <v>216</v>
      </c>
      <c r="AT129" s="236" t="s">
        <v>151</v>
      </c>
      <c r="AU129" s="236" t="s">
        <v>90</v>
      </c>
      <c r="AY129" s="14" t="s">
        <v>148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4" t="s">
        <v>36</v>
      </c>
      <c r="BK129" s="237">
        <f>ROUND(I129*H129,2)</f>
        <v>0</v>
      </c>
      <c r="BL129" s="14" t="s">
        <v>216</v>
      </c>
      <c r="BM129" s="236" t="s">
        <v>700</v>
      </c>
    </row>
    <row r="130" s="2" customFormat="1" ht="24.15" customHeight="1">
      <c r="A130" s="35"/>
      <c r="B130" s="36"/>
      <c r="C130" s="224" t="s">
        <v>178</v>
      </c>
      <c r="D130" s="224" t="s">
        <v>151</v>
      </c>
      <c r="E130" s="225" t="s">
        <v>178</v>
      </c>
      <c r="F130" s="226" t="s">
        <v>691</v>
      </c>
      <c r="G130" s="227" t="s">
        <v>692</v>
      </c>
      <c r="H130" s="228">
        <v>1</v>
      </c>
      <c r="I130" s="229"/>
      <c r="J130" s="230">
        <f>ROUND(I130*H130,2)</f>
        <v>0</v>
      </c>
      <c r="K130" s="231"/>
      <c r="L130" s="41"/>
      <c r="M130" s="232" t="s">
        <v>1</v>
      </c>
      <c r="N130" s="233" t="s">
        <v>47</v>
      </c>
      <c r="O130" s="88"/>
      <c r="P130" s="234">
        <f>O130*H130</f>
        <v>0</v>
      </c>
      <c r="Q130" s="234">
        <v>0</v>
      </c>
      <c r="R130" s="234">
        <f>Q130*H130</f>
        <v>0</v>
      </c>
      <c r="S130" s="234">
        <v>0</v>
      </c>
      <c r="T130" s="23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6" t="s">
        <v>216</v>
      </c>
      <c r="AT130" s="236" t="s">
        <v>151</v>
      </c>
      <c r="AU130" s="236" t="s">
        <v>90</v>
      </c>
      <c r="AY130" s="14" t="s">
        <v>148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4" t="s">
        <v>36</v>
      </c>
      <c r="BK130" s="237">
        <f>ROUND(I130*H130,2)</f>
        <v>0</v>
      </c>
      <c r="BL130" s="14" t="s">
        <v>216</v>
      </c>
      <c r="BM130" s="236" t="s">
        <v>701</v>
      </c>
    </row>
    <row r="131" s="2" customFormat="1" ht="62.7" customHeight="1">
      <c r="A131" s="35"/>
      <c r="B131" s="36"/>
      <c r="C131" s="224" t="s">
        <v>160</v>
      </c>
      <c r="D131" s="224" t="s">
        <v>151</v>
      </c>
      <c r="E131" s="225" t="s">
        <v>160</v>
      </c>
      <c r="F131" s="226" t="s">
        <v>702</v>
      </c>
      <c r="G131" s="227" t="s">
        <v>689</v>
      </c>
      <c r="H131" s="228">
        <v>3</v>
      </c>
      <c r="I131" s="229"/>
      <c r="J131" s="230">
        <f>ROUND(I131*H131,2)</f>
        <v>0</v>
      </c>
      <c r="K131" s="231"/>
      <c r="L131" s="41"/>
      <c r="M131" s="232" t="s">
        <v>1</v>
      </c>
      <c r="N131" s="233" t="s">
        <v>47</v>
      </c>
      <c r="O131" s="88"/>
      <c r="P131" s="234">
        <f>O131*H131</f>
        <v>0</v>
      </c>
      <c r="Q131" s="234">
        <v>0</v>
      </c>
      <c r="R131" s="234">
        <f>Q131*H131</f>
        <v>0</v>
      </c>
      <c r="S131" s="234">
        <v>0</v>
      </c>
      <c r="T131" s="23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6" t="s">
        <v>216</v>
      </c>
      <c r="AT131" s="236" t="s">
        <v>151</v>
      </c>
      <c r="AU131" s="236" t="s">
        <v>90</v>
      </c>
      <c r="AY131" s="14" t="s">
        <v>148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4" t="s">
        <v>36</v>
      </c>
      <c r="BK131" s="237">
        <f>ROUND(I131*H131,2)</f>
        <v>0</v>
      </c>
      <c r="BL131" s="14" t="s">
        <v>216</v>
      </c>
      <c r="BM131" s="236" t="s">
        <v>703</v>
      </c>
    </row>
    <row r="132" s="2" customFormat="1" ht="62.7" customHeight="1">
      <c r="A132" s="35"/>
      <c r="B132" s="36"/>
      <c r="C132" s="224" t="s">
        <v>185</v>
      </c>
      <c r="D132" s="224" t="s">
        <v>151</v>
      </c>
      <c r="E132" s="225" t="s">
        <v>185</v>
      </c>
      <c r="F132" s="226" t="s">
        <v>704</v>
      </c>
      <c r="G132" s="227" t="s">
        <v>689</v>
      </c>
      <c r="H132" s="228">
        <v>1</v>
      </c>
      <c r="I132" s="229"/>
      <c r="J132" s="230">
        <f>ROUND(I132*H132,2)</f>
        <v>0</v>
      </c>
      <c r="K132" s="231"/>
      <c r="L132" s="41"/>
      <c r="M132" s="232" t="s">
        <v>1</v>
      </c>
      <c r="N132" s="233" t="s">
        <v>47</v>
      </c>
      <c r="O132" s="88"/>
      <c r="P132" s="234">
        <f>O132*H132</f>
        <v>0</v>
      </c>
      <c r="Q132" s="234">
        <v>0</v>
      </c>
      <c r="R132" s="234">
        <f>Q132*H132</f>
        <v>0</v>
      </c>
      <c r="S132" s="234">
        <v>0</v>
      </c>
      <c r="T132" s="23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6" t="s">
        <v>216</v>
      </c>
      <c r="AT132" s="236" t="s">
        <v>151</v>
      </c>
      <c r="AU132" s="236" t="s">
        <v>90</v>
      </c>
      <c r="AY132" s="14" t="s">
        <v>148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4" t="s">
        <v>36</v>
      </c>
      <c r="BK132" s="237">
        <f>ROUND(I132*H132,2)</f>
        <v>0</v>
      </c>
      <c r="BL132" s="14" t="s">
        <v>216</v>
      </c>
      <c r="BM132" s="236" t="s">
        <v>705</v>
      </c>
    </row>
    <row r="133" s="2" customFormat="1" ht="24.15" customHeight="1">
      <c r="A133" s="35"/>
      <c r="B133" s="36"/>
      <c r="C133" s="224" t="s">
        <v>190</v>
      </c>
      <c r="D133" s="224" t="s">
        <v>151</v>
      </c>
      <c r="E133" s="225" t="s">
        <v>190</v>
      </c>
      <c r="F133" s="226" t="s">
        <v>706</v>
      </c>
      <c r="G133" s="227" t="s">
        <v>689</v>
      </c>
      <c r="H133" s="228">
        <v>8</v>
      </c>
      <c r="I133" s="229"/>
      <c r="J133" s="230">
        <f>ROUND(I133*H133,2)</f>
        <v>0</v>
      </c>
      <c r="K133" s="231"/>
      <c r="L133" s="41"/>
      <c r="M133" s="232" t="s">
        <v>1</v>
      </c>
      <c r="N133" s="233" t="s">
        <v>47</v>
      </c>
      <c r="O133" s="88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6" t="s">
        <v>216</v>
      </c>
      <c r="AT133" s="236" t="s">
        <v>151</v>
      </c>
      <c r="AU133" s="236" t="s">
        <v>90</v>
      </c>
      <c r="AY133" s="14" t="s">
        <v>148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4" t="s">
        <v>36</v>
      </c>
      <c r="BK133" s="237">
        <f>ROUND(I133*H133,2)</f>
        <v>0</v>
      </c>
      <c r="BL133" s="14" t="s">
        <v>216</v>
      </c>
      <c r="BM133" s="236" t="s">
        <v>707</v>
      </c>
    </row>
    <row r="134" s="2" customFormat="1" ht="14.4" customHeight="1">
      <c r="A134" s="35"/>
      <c r="B134" s="36"/>
      <c r="C134" s="224" t="s">
        <v>194</v>
      </c>
      <c r="D134" s="224" t="s">
        <v>151</v>
      </c>
      <c r="E134" s="225" t="s">
        <v>194</v>
      </c>
      <c r="F134" s="226" t="s">
        <v>708</v>
      </c>
      <c r="G134" s="227" t="s">
        <v>692</v>
      </c>
      <c r="H134" s="228">
        <v>4</v>
      </c>
      <c r="I134" s="229"/>
      <c r="J134" s="230">
        <f>ROUND(I134*H134,2)</f>
        <v>0</v>
      </c>
      <c r="K134" s="231"/>
      <c r="L134" s="41"/>
      <c r="M134" s="232" t="s">
        <v>1</v>
      </c>
      <c r="N134" s="233" t="s">
        <v>47</v>
      </c>
      <c r="O134" s="88"/>
      <c r="P134" s="234">
        <f>O134*H134</f>
        <v>0</v>
      </c>
      <c r="Q134" s="234">
        <v>0</v>
      </c>
      <c r="R134" s="234">
        <f>Q134*H134</f>
        <v>0</v>
      </c>
      <c r="S134" s="234">
        <v>0</v>
      </c>
      <c r="T134" s="23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6" t="s">
        <v>216</v>
      </c>
      <c r="AT134" s="236" t="s">
        <v>151</v>
      </c>
      <c r="AU134" s="236" t="s">
        <v>90</v>
      </c>
      <c r="AY134" s="14" t="s">
        <v>148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4" t="s">
        <v>36</v>
      </c>
      <c r="BK134" s="237">
        <f>ROUND(I134*H134,2)</f>
        <v>0</v>
      </c>
      <c r="BL134" s="14" t="s">
        <v>216</v>
      </c>
      <c r="BM134" s="236" t="s">
        <v>709</v>
      </c>
    </row>
    <row r="135" s="2" customFormat="1" ht="14.4" customHeight="1">
      <c r="A135" s="35"/>
      <c r="B135" s="36"/>
      <c r="C135" s="224" t="s">
        <v>198</v>
      </c>
      <c r="D135" s="224" t="s">
        <v>151</v>
      </c>
      <c r="E135" s="225" t="s">
        <v>198</v>
      </c>
      <c r="F135" s="226" t="s">
        <v>710</v>
      </c>
      <c r="G135" s="227" t="s">
        <v>692</v>
      </c>
      <c r="H135" s="228">
        <v>12</v>
      </c>
      <c r="I135" s="229"/>
      <c r="J135" s="230">
        <f>ROUND(I135*H135,2)</f>
        <v>0</v>
      </c>
      <c r="K135" s="231"/>
      <c r="L135" s="41"/>
      <c r="M135" s="232" t="s">
        <v>1</v>
      </c>
      <c r="N135" s="233" t="s">
        <v>47</v>
      </c>
      <c r="O135" s="88"/>
      <c r="P135" s="234">
        <f>O135*H135</f>
        <v>0</v>
      </c>
      <c r="Q135" s="234">
        <v>0</v>
      </c>
      <c r="R135" s="234">
        <f>Q135*H135</f>
        <v>0</v>
      </c>
      <c r="S135" s="234">
        <v>0</v>
      </c>
      <c r="T135" s="23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6" t="s">
        <v>216</v>
      </c>
      <c r="AT135" s="236" t="s">
        <v>151</v>
      </c>
      <c r="AU135" s="236" t="s">
        <v>90</v>
      </c>
      <c r="AY135" s="14" t="s">
        <v>148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4" t="s">
        <v>36</v>
      </c>
      <c r="BK135" s="237">
        <f>ROUND(I135*H135,2)</f>
        <v>0</v>
      </c>
      <c r="BL135" s="14" t="s">
        <v>216</v>
      </c>
      <c r="BM135" s="236" t="s">
        <v>711</v>
      </c>
    </row>
    <row r="136" s="2" customFormat="1" ht="14.4" customHeight="1">
      <c r="A136" s="35"/>
      <c r="B136" s="36"/>
      <c r="C136" s="224" t="s">
        <v>202</v>
      </c>
      <c r="D136" s="224" t="s">
        <v>151</v>
      </c>
      <c r="E136" s="225" t="s">
        <v>202</v>
      </c>
      <c r="F136" s="226" t="s">
        <v>712</v>
      </c>
      <c r="G136" s="227" t="s">
        <v>692</v>
      </c>
      <c r="H136" s="228">
        <v>13</v>
      </c>
      <c r="I136" s="229"/>
      <c r="J136" s="230">
        <f>ROUND(I136*H136,2)</f>
        <v>0</v>
      </c>
      <c r="K136" s="231"/>
      <c r="L136" s="41"/>
      <c r="M136" s="232" t="s">
        <v>1</v>
      </c>
      <c r="N136" s="233" t="s">
        <v>47</v>
      </c>
      <c r="O136" s="88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6" t="s">
        <v>216</v>
      </c>
      <c r="AT136" s="236" t="s">
        <v>151</v>
      </c>
      <c r="AU136" s="236" t="s">
        <v>90</v>
      </c>
      <c r="AY136" s="14" t="s">
        <v>148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4" t="s">
        <v>36</v>
      </c>
      <c r="BK136" s="237">
        <f>ROUND(I136*H136,2)</f>
        <v>0</v>
      </c>
      <c r="BL136" s="14" t="s">
        <v>216</v>
      </c>
      <c r="BM136" s="236" t="s">
        <v>713</v>
      </c>
    </row>
    <row r="137" s="2" customFormat="1" ht="14.4" customHeight="1">
      <c r="A137" s="35"/>
      <c r="B137" s="36"/>
      <c r="C137" s="224" t="s">
        <v>206</v>
      </c>
      <c r="D137" s="224" t="s">
        <v>151</v>
      </c>
      <c r="E137" s="225" t="s">
        <v>206</v>
      </c>
      <c r="F137" s="226" t="s">
        <v>714</v>
      </c>
      <c r="G137" s="227" t="s">
        <v>692</v>
      </c>
      <c r="H137" s="228">
        <v>3</v>
      </c>
      <c r="I137" s="229"/>
      <c r="J137" s="230">
        <f>ROUND(I137*H137,2)</f>
        <v>0</v>
      </c>
      <c r="K137" s="231"/>
      <c r="L137" s="41"/>
      <c r="M137" s="232" t="s">
        <v>1</v>
      </c>
      <c r="N137" s="233" t="s">
        <v>47</v>
      </c>
      <c r="O137" s="88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6" t="s">
        <v>216</v>
      </c>
      <c r="AT137" s="236" t="s">
        <v>151</v>
      </c>
      <c r="AU137" s="236" t="s">
        <v>90</v>
      </c>
      <c r="AY137" s="14" t="s">
        <v>148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4" t="s">
        <v>36</v>
      </c>
      <c r="BK137" s="237">
        <f>ROUND(I137*H137,2)</f>
        <v>0</v>
      </c>
      <c r="BL137" s="14" t="s">
        <v>216</v>
      </c>
      <c r="BM137" s="236" t="s">
        <v>715</v>
      </c>
    </row>
    <row r="138" s="2" customFormat="1" ht="14.4" customHeight="1">
      <c r="A138" s="35"/>
      <c r="B138" s="36"/>
      <c r="C138" s="224" t="s">
        <v>8</v>
      </c>
      <c r="D138" s="224" t="s">
        <v>151</v>
      </c>
      <c r="E138" s="225" t="s">
        <v>8</v>
      </c>
      <c r="F138" s="226" t="s">
        <v>716</v>
      </c>
      <c r="G138" s="227" t="s">
        <v>692</v>
      </c>
      <c r="H138" s="228">
        <v>6</v>
      </c>
      <c r="I138" s="229"/>
      <c r="J138" s="230">
        <f>ROUND(I138*H138,2)</f>
        <v>0</v>
      </c>
      <c r="K138" s="231"/>
      <c r="L138" s="41"/>
      <c r="M138" s="232" t="s">
        <v>1</v>
      </c>
      <c r="N138" s="233" t="s">
        <v>47</v>
      </c>
      <c r="O138" s="88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6" t="s">
        <v>216</v>
      </c>
      <c r="AT138" s="236" t="s">
        <v>151</v>
      </c>
      <c r="AU138" s="236" t="s">
        <v>90</v>
      </c>
      <c r="AY138" s="14" t="s">
        <v>148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4" t="s">
        <v>36</v>
      </c>
      <c r="BK138" s="237">
        <f>ROUND(I138*H138,2)</f>
        <v>0</v>
      </c>
      <c r="BL138" s="14" t="s">
        <v>216</v>
      </c>
      <c r="BM138" s="236" t="s">
        <v>717</v>
      </c>
    </row>
    <row r="139" s="2" customFormat="1" ht="14.4" customHeight="1">
      <c r="A139" s="35"/>
      <c r="B139" s="36"/>
      <c r="C139" s="224" t="s">
        <v>216</v>
      </c>
      <c r="D139" s="224" t="s">
        <v>151</v>
      </c>
      <c r="E139" s="225" t="s">
        <v>216</v>
      </c>
      <c r="F139" s="226" t="s">
        <v>718</v>
      </c>
      <c r="G139" s="227" t="s">
        <v>692</v>
      </c>
      <c r="H139" s="228">
        <v>6</v>
      </c>
      <c r="I139" s="229"/>
      <c r="J139" s="230">
        <f>ROUND(I139*H139,2)</f>
        <v>0</v>
      </c>
      <c r="K139" s="231"/>
      <c r="L139" s="41"/>
      <c r="M139" s="232" t="s">
        <v>1</v>
      </c>
      <c r="N139" s="233" t="s">
        <v>47</v>
      </c>
      <c r="O139" s="88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6" t="s">
        <v>216</v>
      </c>
      <c r="AT139" s="236" t="s">
        <v>151</v>
      </c>
      <c r="AU139" s="236" t="s">
        <v>90</v>
      </c>
      <c r="AY139" s="14" t="s">
        <v>148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4" t="s">
        <v>36</v>
      </c>
      <c r="BK139" s="237">
        <f>ROUND(I139*H139,2)</f>
        <v>0</v>
      </c>
      <c r="BL139" s="14" t="s">
        <v>216</v>
      </c>
      <c r="BM139" s="236" t="s">
        <v>719</v>
      </c>
    </row>
    <row r="140" s="2" customFormat="1" ht="14.4" customHeight="1">
      <c r="A140" s="35"/>
      <c r="B140" s="36"/>
      <c r="C140" s="224" t="s">
        <v>221</v>
      </c>
      <c r="D140" s="224" t="s">
        <v>151</v>
      </c>
      <c r="E140" s="225" t="s">
        <v>221</v>
      </c>
      <c r="F140" s="226" t="s">
        <v>720</v>
      </c>
      <c r="G140" s="227" t="s">
        <v>36</v>
      </c>
      <c r="H140" s="228">
        <v>4</v>
      </c>
      <c r="I140" s="229"/>
      <c r="J140" s="230">
        <f>ROUND(I140*H140,2)</f>
        <v>0</v>
      </c>
      <c r="K140" s="231"/>
      <c r="L140" s="41"/>
      <c r="M140" s="232" t="s">
        <v>1</v>
      </c>
      <c r="N140" s="233" t="s">
        <v>47</v>
      </c>
      <c r="O140" s="88"/>
      <c r="P140" s="234">
        <f>O140*H140</f>
        <v>0</v>
      </c>
      <c r="Q140" s="234">
        <v>0</v>
      </c>
      <c r="R140" s="234">
        <f>Q140*H140</f>
        <v>0</v>
      </c>
      <c r="S140" s="234">
        <v>0</v>
      </c>
      <c r="T140" s="23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6" t="s">
        <v>216</v>
      </c>
      <c r="AT140" s="236" t="s">
        <v>151</v>
      </c>
      <c r="AU140" s="236" t="s">
        <v>90</v>
      </c>
      <c r="AY140" s="14" t="s">
        <v>148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4" t="s">
        <v>36</v>
      </c>
      <c r="BK140" s="237">
        <f>ROUND(I140*H140,2)</f>
        <v>0</v>
      </c>
      <c r="BL140" s="14" t="s">
        <v>216</v>
      </c>
      <c r="BM140" s="236" t="s">
        <v>721</v>
      </c>
    </row>
    <row r="141" s="2" customFormat="1" ht="37.8" customHeight="1">
      <c r="A141" s="35"/>
      <c r="B141" s="36"/>
      <c r="C141" s="224" t="s">
        <v>225</v>
      </c>
      <c r="D141" s="224" t="s">
        <v>151</v>
      </c>
      <c r="E141" s="225" t="s">
        <v>225</v>
      </c>
      <c r="F141" s="226" t="s">
        <v>722</v>
      </c>
      <c r="G141" s="227" t="s">
        <v>689</v>
      </c>
      <c r="H141" s="228">
        <v>12</v>
      </c>
      <c r="I141" s="229"/>
      <c r="J141" s="230">
        <f>ROUND(I141*H141,2)</f>
        <v>0</v>
      </c>
      <c r="K141" s="231"/>
      <c r="L141" s="41"/>
      <c r="M141" s="232" t="s">
        <v>1</v>
      </c>
      <c r="N141" s="233" t="s">
        <v>47</v>
      </c>
      <c r="O141" s="88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6" t="s">
        <v>216</v>
      </c>
      <c r="AT141" s="236" t="s">
        <v>151</v>
      </c>
      <c r="AU141" s="236" t="s">
        <v>90</v>
      </c>
      <c r="AY141" s="14" t="s">
        <v>148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4" t="s">
        <v>36</v>
      </c>
      <c r="BK141" s="237">
        <f>ROUND(I141*H141,2)</f>
        <v>0</v>
      </c>
      <c r="BL141" s="14" t="s">
        <v>216</v>
      </c>
      <c r="BM141" s="236" t="s">
        <v>723</v>
      </c>
    </row>
    <row r="142" s="2" customFormat="1" ht="24.15" customHeight="1">
      <c r="A142" s="35"/>
      <c r="B142" s="36"/>
      <c r="C142" s="224" t="s">
        <v>229</v>
      </c>
      <c r="D142" s="224" t="s">
        <v>151</v>
      </c>
      <c r="E142" s="225" t="s">
        <v>229</v>
      </c>
      <c r="F142" s="226" t="s">
        <v>724</v>
      </c>
      <c r="G142" s="227" t="s">
        <v>725</v>
      </c>
      <c r="H142" s="228">
        <v>10</v>
      </c>
      <c r="I142" s="229"/>
      <c r="J142" s="230">
        <f>ROUND(I142*H142,2)</f>
        <v>0</v>
      </c>
      <c r="K142" s="231"/>
      <c r="L142" s="41"/>
      <c r="M142" s="232" t="s">
        <v>1</v>
      </c>
      <c r="N142" s="233" t="s">
        <v>47</v>
      </c>
      <c r="O142" s="88"/>
      <c r="P142" s="234">
        <f>O142*H142</f>
        <v>0</v>
      </c>
      <c r="Q142" s="234">
        <v>0</v>
      </c>
      <c r="R142" s="234">
        <f>Q142*H142</f>
        <v>0</v>
      </c>
      <c r="S142" s="234">
        <v>0</v>
      </c>
      <c r="T142" s="23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6" t="s">
        <v>216</v>
      </c>
      <c r="AT142" s="236" t="s">
        <v>151</v>
      </c>
      <c r="AU142" s="236" t="s">
        <v>90</v>
      </c>
      <c r="AY142" s="14" t="s">
        <v>148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4" t="s">
        <v>36</v>
      </c>
      <c r="BK142" s="237">
        <f>ROUND(I142*H142,2)</f>
        <v>0</v>
      </c>
      <c r="BL142" s="14" t="s">
        <v>216</v>
      </c>
      <c r="BM142" s="236" t="s">
        <v>726</v>
      </c>
    </row>
    <row r="143" s="2" customFormat="1" ht="24.15" customHeight="1">
      <c r="A143" s="35"/>
      <c r="B143" s="36"/>
      <c r="C143" s="224" t="s">
        <v>235</v>
      </c>
      <c r="D143" s="224" t="s">
        <v>151</v>
      </c>
      <c r="E143" s="225" t="s">
        <v>235</v>
      </c>
      <c r="F143" s="226" t="s">
        <v>727</v>
      </c>
      <c r="G143" s="227" t="s">
        <v>725</v>
      </c>
      <c r="H143" s="228">
        <v>70</v>
      </c>
      <c r="I143" s="229"/>
      <c r="J143" s="230">
        <f>ROUND(I143*H143,2)</f>
        <v>0</v>
      </c>
      <c r="K143" s="231"/>
      <c r="L143" s="41"/>
      <c r="M143" s="232" t="s">
        <v>1</v>
      </c>
      <c r="N143" s="233" t="s">
        <v>47</v>
      </c>
      <c r="O143" s="88"/>
      <c r="P143" s="234">
        <f>O143*H143</f>
        <v>0</v>
      </c>
      <c r="Q143" s="234">
        <v>0</v>
      </c>
      <c r="R143" s="234">
        <f>Q143*H143</f>
        <v>0</v>
      </c>
      <c r="S143" s="234">
        <v>0</v>
      </c>
      <c r="T143" s="23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6" t="s">
        <v>216</v>
      </c>
      <c r="AT143" s="236" t="s">
        <v>151</v>
      </c>
      <c r="AU143" s="236" t="s">
        <v>90</v>
      </c>
      <c r="AY143" s="14" t="s">
        <v>148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4" t="s">
        <v>36</v>
      </c>
      <c r="BK143" s="237">
        <f>ROUND(I143*H143,2)</f>
        <v>0</v>
      </c>
      <c r="BL143" s="14" t="s">
        <v>216</v>
      </c>
      <c r="BM143" s="236" t="s">
        <v>728</v>
      </c>
    </row>
    <row r="144" s="2" customFormat="1" ht="24.15" customHeight="1">
      <c r="A144" s="35"/>
      <c r="B144" s="36"/>
      <c r="C144" s="224" t="s">
        <v>7</v>
      </c>
      <c r="D144" s="224" t="s">
        <v>151</v>
      </c>
      <c r="E144" s="225" t="s">
        <v>7</v>
      </c>
      <c r="F144" s="226" t="s">
        <v>729</v>
      </c>
      <c r="G144" s="227" t="s">
        <v>725</v>
      </c>
      <c r="H144" s="228">
        <v>240</v>
      </c>
      <c r="I144" s="229"/>
      <c r="J144" s="230">
        <f>ROUND(I144*H144,2)</f>
        <v>0</v>
      </c>
      <c r="K144" s="231"/>
      <c r="L144" s="41"/>
      <c r="M144" s="232" t="s">
        <v>1</v>
      </c>
      <c r="N144" s="233" t="s">
        <v>47</v>
      </c>
      <c r="O144" s="88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6" t="s">
        <v>216</v>
      </c>
      <c r="AT144" s="236" t="s">
        <v>151</v>
      </c>
      <c r="AU144" s="236" t="s">
        <v>90</v>
      </c>
      <c r="AY144" s="14" t="s">
        <v>148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4" t="s">
        <v>36</v>
      </c>
      <c r="BK144" s="237">
        <f>ROUND(I144*H144,2)</f>
        <v>0</v>
      </c>
      <c r="BL144" s="14" t="s">
        <v>216</v>
      </c>
      <c r="BM144" s="236" t="s">
        <v>730</v>
      </c>
    </row>
    <row r="145" s="2" customFormat="1" ht="24.15" customHeight="1">
      <c r="A145" s="35"/>
      <c r="B145" s="36"/>
      <c r="C145" s="224" t="s">
        <v>246</v>
      </c>
      <c r="D145" s="224" t="s">
        <v>151</v>
      </c>
      <c r="E145" s="225" t="s">
        <v>246</v>
      </c>
      <c r="F145" s="226" t="s">
        <v>731</v>
      </c>
      <c r="G145" s="227" t="s">
        <v>725</v>
      </c>
      <c r="H145" s="228">
        <v>40</v>
      </c>
      <c r="I145" s="229"/>
      <c r="J145" s="230">
        <f>ROUND(I145*H145,2)</f>
        <v>0</v>
      </c>
      <c r="K145" s="231"/>
      <c r="L145" s="41"/>
      <c r="M145" s="232" t="s">
        <v>1</v>
      </c>
      <c r="N145" s="233" t="s">
        <v>47</v>
      </c>
      <c r="O145" s="88"/>
      <c r="P145" s="234">
        <f>O145*H145</f>
        <v>0</v>
      </c>
      <c r="Q145" s="234">
        <v>0</v>
      </c>
      <c r="R145" s="234">
        <f>Q145*H145</f>
        <v>0</v>
      </c>
      <c r="S145" s="234">
        <v>0</v>
      </c>
      <c r="T145" s="23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6" t="s">
        <v>216</v>
      </c>
      <c r="AT145" s="236" t="s">
        <v>151</v>
      </c>
      <c r="AU145" s="236" t="s">
        <v>90</v>
      </c>
      <c r="AY145" s="14" t="s">
        <v>148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4" t="s">
        <v>36</v>
      </c>
      <c r="BK145" s="237">
        <f>ROUND(I145*H145,2)</f>
        <v>0</v>
      </c>
      <c r="BL145" s="14" t="s">
        <v>216</v>
      </c>
      <c r="BM145" s="236" t="s">
        <v>732</v>
      </c>
    </row>
    <row r="146" s="2" customFormat="1" ht="24.15" customHeight="1">
      <c r="A146" s="35"/>
      <c r="B146" s="36"/>
      <c r="C146" s="224" t="s">
        <v>250</v>
      </c>
      <c r="D146" s="224" t="s">
        <v>151</v>
      </c>
      <c r="E146" s="225" t="s">
        <v>250</v>
      </c>
      <c r="F146" s="226" t="s">
        <v>733</v>
      </c>
      <c r="G146" s="227" t="s">
        <v>725</v>
      </c>
      <c r="H146" s="228">
        <v>6</v>
      </c>
      <c r="I146" s="229"/>
      <c r="J146" s="230">
        <f>ROUND(I146*H146,2)</f>
        <v>0</v>
      </c>
      <c r="K146" s="231"/>
      <c r="L146" s="41"/>
      <c r="M146" s="232" t="s">
        <v>1</v>
      </c>
      <c r="N146" s="233" t="s">
        <v>47</v>
      </c>
      <c r="O146" s="88"/>
      <c r="P146" s="234">
        <f>O146*H146</f>
        <v>0</v>
      </c>
      <c r="Q146" s="234">
        <v>0</v>
      </c>
      <c r="R146" s="234">
        <f>Q146*H146</f>
        <v>0</v>
      </c>
      <c r="S146" s="234">
        <v>0</v>
      </c>
      <c r="T146" s="23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6" t="s">
        <v>216</v>
      </c>
      <c r="AT146" s="236" t="s">
        <v>151</v>
      </c>
      <c r="AU146" s="236" t="s">
        <v>90</v>
      </c>
      <c r="AY146" s="14" t="s">
        <v>148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4" t="s">
        <v>36</v>
      </c>
      <c r="BK146" s="237">
        <f>ROUND(I146*H146,2)</f>
        <v>0</v>
      </c>
      <c r="BL146" s="14" t="s">
        <v>216</v>
      </c>
      <c r="BM146" s="236" t="s">
        <v>734</v>
      </c>
    </row>
    <row r="147" s="2" customFormat="1" ht="14.4" customHeight="1">
      <c r="A147" s="35"/>
      <c r="B147" s="36"/>
      <c r="C147" s="224" t="s">
        <v>254</v>
      </c>
      <c r="D147" s="224" t="s">
        <v>151</v>
      </c>
      <c r="E147" s="225" t="s">
        <v>254</v>
      </c>
      <c r="F147" s="226" t="s">
        <v>735</v>
      </c>
      <c r="G147" s="227" t="s">
        <v>209</v>
      </c>
      <c r="H147" s="228">
        <v>5</v>
      </c>
      <c r="I147" s="229"/>
      <c r="J147" s="230">
        <f>ROUND(I147*H147,2)</f>
        <v>0</v>
      </c>
      <c r="K147" s="231"/>
      <c r="L147" s="41"/>
      <c r="M147" s="232" t="s">
        <v>1</v>
      </c>
      <c r="N147" s="233" t="s">
        <v>47</v>
      </c>
      <c r="O147" s="88"/>
      <c r="P147" s="234">
        <f>O147*H147</f>
        <v>0</v>
      </c>
      <c r="Q147" s="234">
        <v>0</v>
      </c>
      <c r="R147" s="234">
        <f>Q147*H147</f>
        <v>0</v>
      </c>
      <c r="S147" s="234">
        <v>0</v>
      </c>
      <c r="T147" s="23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6" t="s">
        <v>216</v>
      </c>
      <c r="AT147" s="236" t="s">
        <v>151</v>
      </c>
      <c r="AU147" s="236" t="s">
        <v>90</v>
      </c>
      <c r="AY147" s="14" t="s">
        <v>148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4" t="s">
        <v>36</v>
      </c>
      <c r="BK147" s="237">
        <f>ROUND(I147*H147,2)</f>
        <v>0</v>
      </c>
      <c r="BL147" s="14" t="s">
        <v>216</v>
      </c>
      <c r="BM147" s="236" t="s">
        <v>736</v>
      </c>
    </row>
    <row r="148" s="2" customFormat="1" ht="24.15" customHeight="1">
      <c r="A148" s="35"/>
      <c r="B148" s="36"/>
      <c r="C148" s="224" t="s">
        <v>258</v>
      </c>
      <c r="D148" s="224" t="s">
        <v>151</v>
      </c>
      <c r="E148" s="225" t="s">
        <v>258</v>
      </c>
      <c r="F148" s="226" t="s">
        <v>737</v>
      </c>
      <c r="G148" s="227" t="s">
        <v>209</v>
      </c>
      <c r="H148" s="228">
        <v>20</v>
      </c>
      <c r="I148" s="229"/>
      <c r="J148" s="230">
        <f>ROUND(I148*H148,2)</f>
        <v>0</v>
      </c>
      <c r="K148" s="231"/>
      <c r="L148" s="41"/>
      <c r="M148" s="232" t="s">
        <v>1</v>
      </c>
      <c r="N148" s="233" t="s">
        <v>47</v>
      </c>
      <c r="O148" s="88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6" t="s">
        <v>216</v>
      </c>
      <c r="AT148" s="236" t="s">
        <v>151</v>
      </c>
      <c r="AU148" s="236" t="s">
        <v>90</v>
      </c>
      <c r="AY148" s="14" t="s">
        <v>148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4" t="s">
        <v>36</v>
      </c>
      <c r="BK148" s="237">
        <f>ROUND(I148*H148,2)</f>
        <v>0</v>
      </c>
      <c r="BL148" s="14" t="s">
        <v>216</v>
      </c>
      <c r="BM148" s="236" t="s">
        <v>738</v>
      </c>
    </row>
    <row r="149" s="2" customFormat="1" ht="24.15" customHeight="1">
      <c r="A149" s="35"/>
      <c r="B149" s="36"/>
      <c r="C149" s="224" t="s">
        <v>262</v>
      </c>
      <c r="D149" s="224" t="s">
        <v>151</v>
      </c>
      <c r="E149" s="225" t="s">
        <v>262</v>
      </c>
      <c r="F149" s="226" t="s">
        <v>739</v>
      </c>
      <c r="G149" s="227" t="s">
        <v>209</v>
      </c>
      <c r="H149" s="228">
        <v>40</v>
      </c>
      <c r="I149" s="229"/>
      <c r="J149" s="230">
        <f>ROUND(I149*H149,2)</f>
        <v>0</v>
      </c>
      <c r="K149" s="231"/>
      <c r="L149" s="41"/>
      <c r="M149" s="232" t="s">
        <v>1</v>
      </c>
      <c r="N149" s="233" t="s">
        <v>47</v>
      </c>
      <c r="O149" s="88"/>
      <c r="P149" s="234">
        <f>O149*H149</f>
        <v>0</v>
      </c>
      <c r="Q149" s="234">
        <v>0</v>
      </c>
      <c r="R149" s="234">
        <f>Q149*H149</f>
        <v>0</v>
      </c>
      <c r="S149" s="234">
        <v>0</v>
      </c>
      <c r="T149" s="23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6" t="s">
        <v>216</v>
      </c>
      <c r="AT149" s="236" t="s">
        <v>151</v>
      </c>
      <c r="AU149" s="236" t="s">
        <v>90</v>
      </c>
      <c r="AY149" s="14" t="s">
        <v>148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4" t="s">
        <v>36</v>
      </c>
      <c r="BK149" s="237">
        <f>ROUND(I149*H149,2)</f>
        <v>0</v>
      </c>
      <c r="BL149" s="14" t="s">
        <v>216</v>
      </c>
      <c r="BM149" s="236" t="s">
        <v>740</v>
      </c>
    </row>
    <row r="150" s="2" customFormat="1" ht="24.15" customHeight="1">
      <c r="A150" s="35"/>
      <c r="B150" s="36"/>
      <c r="C150" s="224" t="s">
        <v>267</v>
      </c>
      <c r="D150" s="224" t="s">
        <v>151</v>
      </c>
      <c r="E150" s="225" t="s">
        <v>267</v>
      </c>
      <c r="F150" s="226" t="s">
        <v>741</v>
      </c>
      <c r="G150" s="227" t="s">
        <v>209</v>
      </c>
      <c r="H150" s="228">
        <v>5</v>
      </c>
      <c r="I150" s="229"/>
      <c r="J150" s="230">
        <f>ROUND(I150*H150,2)</f>
        <v>0</v>
      </c>
      <c r="K150" s="231"/>
      <c r="L150" s="41"/>
      <c r="M150" s="232" t="s">
        <v>1</v>
      </c>
      <c r="N150" s="233" t="s">
        <v>47</v>
      </c>
      <c r="O150" s="88"/>
      <c r="P150" s="234">
        <f>O150*H150</f>
        <v>0</v>
      </c>
      <c r="Q150" s="234">
        <v>0</v>
      </c>
      <c r="R150" s="234">
        <f>Q150*H150</f>
        <v>0</v>
      </c>
      <c r="S150" s="234">
        <v>0</v>
      </c>
      <c r="T150" s="23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6" t="s">
        <v>216</v>
      </c>
      <c r="AT150" s="236" t="s">
        <v>151</v>
      </c>
      <c r="AU150" s="236" t="s">
        <v>90</v>
      </c>
      <c r="AY150" s="14" t="s">
        <v>148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4" t="s">
        <v>36</v>
      </c>
      <c r="BK150" s="237">
        <f>ROUND(I150*H150,2)</f>
        <v>0</v>
      </c>
      <c r="BL150" s="14" t="s">
        <v>216</v>
      </c>
      <c r="BM150" s="236" t="s">
        <v>742</v>
      </c>
    </row>
    <row r="151" s="2" customFormat="1" ht="24.15" customHeight="1">
      <c r="A151" s="35"/>
      <c r="B151" s="36"/>
      <c r="C151" s="224" t="s">
        <v>271</v>
      </c>
      <c r="D151" s="224" t="s">
        <v>151</v>
      </c>
      <c r="E151" s="225" t="s">
        <v>271</v>
      </c>
      <c r="F151" s="226" t="s">
        <v>743</v>
      </c>
      <c r="G151" s="227" t="s">
        <v>209</v>
      </c>
      <c r="H151" s="228">
        <v>15</v>
      </c>
      <c r="I151" s="229"/>
      <c r="J151" s="230">
        <f>ROUND(I151*H151,2)</f>
        <v>0</v>
      </c>
      <c r="K151" s="231"/>
      <c r="L151" s="41"/>
      <c r="M151" s="232" t="s">
        <v>1</v>
      </c>
      <c r="N151" s="233" t="s">
        <v>47</v>
      </c>
      <c r="O151" s="88"/>
      <c r="P151" s="234">
        <f>O151*H151</f>
        <v>0</v>
      </c>
      <c r="Q151" s="234">
        <v>0</v>
      </c>
      <c r="R151" s="234">
        <f>Q151*H151</f>
        <v>0</v>
      </c>
      <c r="S151" s="234">
        <v>0</v>
      </c>
      <c r="T151" s="23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6" t="s">
        <v>216</v>
      </c>
      <c r="AT151" s="236" t="s">
        <v>151</v>
      </c>
      <c r="AU151" s="236" t="s">
        <v>90</v>
      </c>
      <c r="AY151" s="14" t="s">
        <v>148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4" t="s">
        <v>36</v>
      </c>
      <c r="BK151" s="237">
        <f>ROUND(I151*H151,2)</f>
        <v>0</v>
      </c>
      <c r="BL151" s="14" t="s">
        <v>216</v>
      </c>
      <c r="BM151" s="236" t="s">
        <v>744</v>
      </c>
    </row>
    <row r="152" s="2" customFormat="1" ht="24.15" customHeight="1">
      <c r="A152" s="35"/>
      <c r="B152" s="36"/>
      <c r="C152" s="224" t="s">
        <v>275</v>
      </c>
      <c r="D152" s="224" t="s">
        <v>151</v>
      </c>
      <c r="E152" s="225" t="s">
        <v>275</v>
      </c>
      <c r="F152" s="226" t="s">
        <v>745</v>
      </c>
      <c r="G152" s="227" t="s">
        <v>692</v>
      </c>
      <c r="H152" s="228">
        <v>6</v>
      </c>
      <c r="I152" s="229"/>
      <c r="J152" s="230">
        <f>ROUND(I152*H152,2)</f>
        <v>0</v>
      </c>
      <c r="K152" s="231"/>
      <c r="L152" s="41"/>
      <c r="M152" s="232" t="s">
        <v>1</v>
      </c>
      <c r="N152" s="233" t="s">
        <v>47</v>
      </c>
      <c r="O152" s="88"/>
      <c r="P152" s="234">
        <f>O152*H152</f>
        <v>0</v>
      </c>
      <c r="Q152" s="234">
        <v>0</v>
      </c>
      <c r="R152" s="234">
        <f>Q152*H152</f>
        <v>0</v>
      </c>
      <c r="S152" s="234">
        <v>0</v>
      </c>
      <c r="T152" s="23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6" t="s">
        <v>216</v>
      </c>
      <c r="AT152" s="236" t="s">
        <v>151</v>
      </c>
      <c r="AU152" s="236" t="s">
        <v>90</v>
      </c>
      <c r="AY152" s="14" t="s">
        <v>148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4" t="s">
        <v>36</v>
      </c>
      <c r="BK152" s="237">
        <f>ROUND(I152*H152,2)</f>
        <v>0</v>
      </c>
      <c r="BL152" s="14" t="s">
        <v>216</v>
      </c>
      <c r="BM152" s="236" t="s">
        <v>746</v>
      </c>
    </row>
    <row r="153" s="2" customFormat="1" ht="24.15" customHeight="1">
      <c r="A153" s="35"/>
      <c r="B153" s="36"/>
      <c r="C153" s="224" t="s">
        <v>279</v>
      </c>
      <c r="D153" s="224" t="s">
        <v>151</v>
      </c>
      <c r="E153" s="225" t="s">
        <v>279</v>
      </c>
      <c r="F153" s="226" t="s">
        <v>747</v>
      </c>
      <c r="G153" s="227" t="s">
        <v>692</v>
      </c>
      <c r="H153" s="228">
        <v>2</v>
      </c>
      <c r="I153" s="229"/>
      <c r="J153" s="230">
        <f>ROUND(I153*H153,2)</f>
        <v>0</v>
      </c>
      <c r="K153" s="231"/>
      <c r="L153" s="41"/>
      <c r="M153" s="232" t="s">
        <v>1</v>
      </c>
      <c r="N153" s="233" t="s">
        <v>47</v>
      </c>
      <c r="O153" s="88"/>
      <c r="P153" s="234">
        <f>O153*H153</f>
        <v>0</v>
      </c>
      <c r="Q153" s="234">
        <v>0</v>
      </c>
      <c r="R153" s="234">
        <f>Q153*H153</f>
        <v>0</v>
      </c>
      <c r="S153" s="234">
        <v>0</v>
      </c>
      <c r="T153" s="23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6" t="s">
        <v>216</v>
      </c>
      <c r="AT153" s="236" t="s">
        <v>151</v>
      </c>
      <c r="AU153" s="236" t="s">
        <v>90</v>
      </c>
      <c r="AY153" s="14" t="s">
        <v>148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4" t="s">
        <v>36</v>
      </c>
      <c r="BK153" s="237">
        <f>ROUND(I153*H153,2)</f>
        <v>0</v>
      </c>
      <c r="BL153" s="14" t="s">
        <v>216</v>
      </c>
      <c r="BM153" s="236" t="s">
        <v>748</v>
      </c>
    </row>
    <row r="154" s="2" customFormat="1" ht="24.15" customHeight="1">
      <c r="A154" s="35"/>
      <c r="B154" s="36"/>
      <c r="C154" s="224" t="s">
        <v>283</v>
      </c>
      <c r="D154" s="224" t="s">
        <v>151</v>
      </c>
      <c r="E154" s="225" t="s">
        <v>283</v>
      </c>
      <c r="F154" s="226" t="s">
        <v>749</v>
      </c>
      <c r="G154" s="227" t="s">
        <v>692</v>
      </c>
      <c r="H154" s="228">
        <v>39</v>
      </c>
      <c r="I154" s="229"/>
      <c r="J154" s="230">
        <f>ROUND(I154*H154,2)</f>
        <v>0</v>
      </c>
      <c r="K154" s="231"/>
      <c r="L154" s="41"/>
      <c r="M154" s="232" t="s">
        <v>1</v>
      </c>
      <c r="N154" s="233" t="s">
        <v>47</v>
      </c>
      <c r="O154" s="88"/>
      <c r="P154" s="234">
        <f>O154*H154</f>
        <v>0</v>
      </c>
      <c r="Q154" s="234">
        <v>0</v>
      </c>
      <c r="R154" s="234">
        <f>Q154*H154</f>
        <v>0</v>
      </c>
      <c r="S154" s="234">
        <v>0</v>
      </c>
      <c r="T154" s="23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6" t="s">
        <v>216</v>
      </c>
      <c r="AT154" s="236" t="s">
        <v>151</v>
      </c>
      <c r="AU154" s="236" t="s">
        <v>90</v>
      </c>
      <c r="AY154" s="14" t="s">
        <v>148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4" t="s">
        <v>36</v>
      </c>
      <c r="BK154" s="237">
        <f>ROUND(I154*H154,2)</f>
        <v>0</v>
      </c>
      <c r="BL154" s="14" t="s">
        <v>216</v>
      </c>
      <c r="BM154" s="236" t="s">
        <v>750</v>
      </c>
    </row>
    <row r="155" s="2" customFormat="1" ht="24.15" customHeight="1">
      <c r="A155" s="35"/>
      <c r="B155" s="36"/>
      <c r="C155" s="224" t="s">
        <v>265</v>
      </c>
      <c r="D155" s="224" t="s">
        <v>151</v>
      </c>
      <c r="E155" s="225" t="s">
        <v>265</v>
      </c>
      <c r="F155" s="226" t="s">
        <v>751</v>
      </c>
      <c r="G155" s="227" t="s">
        <v>692</v>
      </c>
      <c r="H155" s="228">
        <v>39</v>
      </c>
      <c r="I155" s="229"/>
      <c r="J155" s="230">
        <f>ROUND(I155*H155,2)</f>
        <v>0</v>
      </c>
      <c r="K155" s="231"/>
      <c r="L155" s="41"/>
      <c r="M155" s="232" t="s">
        <v>1</v>
      </c>
      <c r="N155" s="233" t="s">
        <v>47</v>
      </c>
      <c r="O155" s="88"/>
      <c r="P155" s="234">
        <f>O155*H155</f>
        <v>0</v>
      </c>
      <c r="Q155" s="234">
        <v>0</v>
      </c>
      <c r="R155" s="234">
        <f>Q155*H155</f>
        <v>0</v>
      </c>
      <c r="S155" s="234">
        <v>0</v>
      </c>
      <c r="T155" s="23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6" t="s">
        <v>216</v>
      </c>
      <c r="AT155" s="236" t="s">
        <v>151</v>
      </c>
      <c r="AU155" s="236" t="s">
        <v>90</v>
      </c>
      <c r="AY155" s="14" t="s">
        <v>148</v>
      </c>
      <c r="BE155" s="237">
        <f>IF(N155="základní",J155,0)</f>
        <v>0</v>
      </c>
      <c r="BF155" s="237">
        <f>IF(N155="snížená",J155,0)</f>
        <v>0</v>
      </c>
      <c r="BG155" s="237">
        <f>IF(N155="zákl. přenesená",J155,0)</f>
        <v>0</v>
      </c>
      <c r="BH155" s="237">
        <f>IF(N155="sníž. přenesená",J155,0)</f>
        <v>0</v>
      </c>
      <c r="BI155" s="237">
        <f>IF(N155="nulová",J155,0)</f>
        <v>0</v>
      </c>
      <c r="BJ155" s="14" t="s">
        <v>36</v>
      </c>
      <c r="BK155" s="237">
        <f>ROUND(I155*H155,2)</f>
        <v>0</v>
      </c>
      <c r="BL155" s="14" t="s">
        <v>216</v>
      </c>
      <c r="BM155" s="236" t="s">
        <v>752</v>
      </c>
    </row>
    <row r="156" s="2" customFormat="1" ht="24.15" customHeight="1">
      <c r="A156" s="35"/>
      <c r="B156" s="36"/>
      <c r="C156" s="224" t="s">
        <v>293</v>
      </c>
      <c r="D156" s="224" t="s">
        <v>151</v>
      </c>
      <c r="E156" s="225" t="s">
        <v>293</v>
      </c>
      <c r="F156" s="226" t="s">
        <v>753</v>
      </c>
      <c r="G156" s="227" t="s">
        <v>692</v>
      </c>
      <c r="H156" s="228">
        <v>4</v>
      </c>
      <c r="I156" s="229"/>
      <c r="J156" s="230">
        <f>ROUND(I156*H156,2)</f>
        <v>0</v>
      </c>
      <c r="K156" s="231"/>
      <c r="L156" s="41"/>
      <c r="M156" s="232" t="s">
        <v>1</v>
      </c>
      <c r="N156" s="233" t="s">
        <v>47</v>
      </c>
      <c r="O156" s="88"/>
      <c r="P156" s="234">
        <f>O156*H156</f>
        <v>0</v>
      </c>
      <c r="Q156" s="234">
        <v>0</v>
      </c>
      <c r="R156" s="234">
        <f>Q156*H156</f>
        <v>0</v>
      </c>
      <c r="S156" s="234">
        <v>0</v>
      </c>
      <c r="T156" s="23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6" t="s">
        <v>216</v>
      </c>
      <c r="AT156" s="236" t="s">
        <v>151</v>
      </c>
      <c r="AU156" s="236" t="s">
        <v>90</v>
      </c>
      <c r="AY156" s="14" t="s">
        <v>148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4" t="s">
        <v>36</v>
      </c>
      <c r="BK156" s="237">
        <f>ROUND(I156*H156,2)</f>
        <v>0</v>
      </c>
      <c r="BL156" s="14" t="s">
        <v>216</v>
      </c>
      <c r="BM156" s="236" t="s">
        <v>754</v>
      </c>
    </row>
    <row r="157" s="2" customFormat="1" ht="37.8" customHeight="1">
      <c r="A157" s="35"/>
      <c r="B157" s="36"/>
      <c r="C157" s="224" t="s">
        <v>298</v>
      </c>
      <c r="D157" s="224" t="s">
        <v>151</v>
      </c>
      <c r="E157" s="225" t="s">
        <v>298</v>
      </c>
      <c r="F157" s="226" t="s">
        <v>755</v>
      </c>
      <c r="G157" s="227" t="s">
        <v>164</v>
      </c>
      <c r="H157" s="228">
        <v>60</v>
      </c>
      <c r="I157" s="229"/>
      <c r="J157" s="230">
        <f>ROUND(I157*H157,2)</f>
        <v>0</v>
      </c>
      <c r="K157" s="231"/>
      <c r="L157" s="41"/>
      <c r="M157" s="232" t="s">
        <v>1</v>
      </c>
      <c r="N157" s="233" t="s">
        <v>47</v>
      </c>
      <c r="O157" s="88"/>
      <c r="P157" s="234">
        <f>O157*H157</f>
        <v>0</v>
      </c>
      <c r="Q157" s="234">
        <v>0</v>
      </c>
      <c r="R157" s="234">
        <f>Q157*H157</f>
        <v>0</v>
      </c>
      <c r="S157" s="234">
        <v>0</v>
      </c>
      <c r="T157" s="23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6" t="s">
        <v>216</v>
      </c>
      <c r="AT157" s="236" t="s">
        <v>151</v>
      </c>
      <c r="AU157" s="236" t="s">
        <v>90</v>
      </c>
      <c r="AY157" s="14" t="s">
        <v>148</v>
      </c>
      <c r="BE157" s="237">
        <f>IF(N157="základní",J157,0)</f>
        <v>0</v>
      </c>
      <c r="BF157" s="237">
        <f>IF(N157="snížená",J157,0)</f>
        <v>0</v>
      </c>
      <c r="BG157" s="237">
        <f>IF(N157="zákl. přenesená",J157,0)</f>
        <v>0</v>
      </c>
      <c r="BH157" s="237">
        <f>IF(N157="sníž. přenesená",J157,0)</f>
        <v>0</v>
      </c>
      <c r="BI157" s="237">
        <f>IF(N157="nulová",J157,0)</f>
        <v>0</v>
      </c>
      <c r="BJ157" s="14" t="s">
        <v>36</v>
      </c>
      <c r="BK157" s="237">
        <f>ROUND(I157*H157,2)</f>
        <v>0</v>
      </c>
      <c r="BL157" s="14" t="s">
        <v>216</v>
      </c>
      <c r="BM157" s="236" t="s">
        <v>756</v>
      </c>
    </row>
    <row r="158" s="2" customFormat="1" ht="14.4" customHeight="1">
      <c r="A158" s="35"/>
      <c r="B158" s="36"/>
      <c r="C158" s="224" t="s">
        <v>302</v>
      </c>
      <c r="D158" s="224" t="s">
        <v>151</v>
      </c>
      <c r="E158" s="225" t="s">
        <v>302</v>
      </c>
      <c r="F158" s="226" t="s">
        <v>757</v>
      </c>
      <c r="G158" s="227" t="s">
        <v>692</v>
      </c>
      <c r="H158" s="228">
        <v>8</v>
      </c>
      <c r="I158" s="229"/>
      <c r="J158" s="230">
        <f>ROUND(I158*H158,2)</f>
        <v>0</v>
      </c>
      <c r="K158" s="231"/>
      <c r="L158" s="41"/>
      <c r="M158" s="232" t="s">
        <v>1</v>
      </c>
      <c r="N158" s="233" t="s">
        <v>47</v>
      </c>
      <c r="O158" s="88"/>
      <c r="P158" s="234">
        <f>O158*H158</f>
        <v>0</v>
      </c>
      <c r="Q158" s="234">
        <v>0</v>
      </c>
      <c r="R158" s="234">
        <f>Q158*H158</f>
        <v>0</v>
      </c>
      <c r="S158" s="234">
        <v>0</v>
      </c>
      <c r="T158" s="23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6" t="s">
        <v>216</v>
      </c>
      <c r="AT158" s="236" t="s">
        <v>151</v>
      </c>
      <c r="AU158" s="236" t="s">
        <v>90</v>
      </c>
      <c r="AY158" s="14" t="s">
        <v>148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4" t="s">
        <v>36</v>
      </c>
      <c r="BK158" s="237">
        <f>ROUND(I158*H158,2)</f>
        <v>0</v>
      </c>
      <c r="BL158" s="14" t="s">
        <v>216</v>
      </c>
      <c r="BM158" s="236" t="s">
        <v>758</v>
      </c>
    </row>
    <row r="159" s="2" customFormat="1" ht="24.15" customHeight="1">
      <c r="A159" s="35"/>
      <c r="B159" s="36"/>
      <c r="C159" s="224" t="s">
        <v>308</v>
      </c>
      <c r="D159" s="224" t="s">
        <v>151</v>
      </c>
      <c r="E159" s="225" t="s">
        <v>308</v>
      </c>
      <c r="F159" s="226" t="s">
        <v>759</v>
      </c>
      <c r="G159" s="227" t="s">
        <v>692</v>
      </c>
      <c r="H159" s="228">
        <v>8</v>
      </c>
      <c r="I159" s="229"/>
      <c r="J159" s="230">
        <f>ROUND(I159*H159,2)</f>
        <v>0</v>
      </c>
      <c r="K159" s="231"/>
      <c r="L159" s="41"/>
      <c r="M159" s="232" t="s">
        <v>1</v>
      </c>
      <c r="N159" s="233" t="s">
        <v>47</v>
      </c>
      <c r="O159" s="88"/>
      <c r="P159" s="234">
        <f>O159*H159</f>
        <v>0</v>
      </c>
      <c r="Q159" s="234">
        <v>0</v>
      </c>
      <c r="R159" s="234">
        <f>Q159*H159</f>
        <v>0</v>
      </c>
      <c r="S159" s="234">
        <v>0</v>
      </c>
      <c r="T159" s="23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6" t="s">
        <v>216</v>
      </c>
      <c r="AT159" s="236" t="s">
        <v>151</v>
      </c>
      <c r="AU159" s="236" t="s">
        <v>90</v>
      </c>
      <c r="AY159" s="14" t="s">
        <v>148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4" t="s">
        <v>36</v>
      </c>
      <c r="BK159" s="237">
        <f>ROUND(I159*H159,2)</f>
        <v>0</v>
      </c>
      <c r="BL159" s="14" t="s">
        <v>216</v>
      </c>
      <c r="BM159" s="236" t="s">
        <v>760</v>
      </c>
    </row>
    <row r="160" s="2" customFormat="1" ht="14.4" customHeight="1">
      <c r="A160" s="35"/>
      <c r="B160" s="36"/>
      <c r="C160" s="224" t="s">
        <v>312</v>
      </c>
      <c r="D160" s="224" t="s">
        <v>151</v>
      </c>
      <c r="E160" s="225" t="s">
        <v>312</v>
      </c>
      <c r="F160" s="226" t="s">
        <v>761</v>
      </c>
      <c r="G160" s="227" t="s">
        <v>164</v>
      </c>
      <c r="H160" s="228">
        <v>20</v>
      </c>
      <c r="I160" s="229"/>
      <c r="J160" s="230">
        <f>ROUND(I160*H160,2)</f>
        <v>0</v>
      </c>
      <c r="K160" s="231"/>
      <c r="L160" s="41"/>
      <c r="M160" s="232" t="s">
        <v>1</v>
      </c>
      <c r="N160" s="233" t="s">
        <v>47</v>
      </c>
      <c r="O160" s="88"/>
      <c r="P160" s="234">
        <f>O160*H160</f>
        <v>0</v>
      </c>
      <c r="Q160" s="234">
        <v>0</v>
      </c>
      <c r="R160" s="234">
        <f>Q160*H160</f>
        <v>0</v>
      </c>
      <c r="S160" s="234">
        <v>0</v>
      </c>
      <c r="T160" s="23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6" t="s">
        <v>216</v>
      </c>
      <c r="AT160" s="236" t="s">
        <v>151</v>
      </c>
      <c r="AU160" s="236" t="s">
        <v>90</v>
      </c>
      <c r="AY160" s="14" t="s">
        <v>148</v>
      </c>
      <c r="BE160" s="237">
        <f>IF(N160="základní",J160,0)</f>
        <v>0</v>
      </c>
      <c r="BF160" s="237">
        <f>IF(N160="snížená",J160,0)</f>
        <v>0</v>
      </c>
      <c r="BG160" s="237">
        <f>IF(N160="zákl. přenesená",J160,0)</f>
        <v>0</v>
      </c>
      <c r="BH160" s="237">
        <f>IF(N160="sníž. přenesená",J160,0)</f>
        <v>0</v>
      </c>
      <c r="BI160" s="237">
        <f>IF(N160="nulová",J160,0)</f>
        <v>0</v>
      </c>
      <c r="BJ160" s="14" t="s">
        <v>36</v>
      </c>
      <c r="BK160" s="237">
        <f>ROUND(I160*H160,2)</f>
        <v>0</v>
      </c>
      <c r="BL160" s="14" t="s">
        <v>216</v>
      </c>
      <c r="BM160" s="236" t="s">
        <v>762</v>
      </c>
    </row>
    <row r="161" s="12" customFormat="1" ht="22.8" customHeight="1">
      <c r="A161" s="12"/>
      <c r="B161" s="208"/>
      <c r="C161" s="209"/>
      <c r="D161" s="210" t="s">
        <v>81</v>
      </c>
      <c r="E161" s="222" t="s">
        <v>763</v>
      </c>
      <c r="F161" s="222" t="s">
        <v>764</v>
      </c>
      <c r="G161" s="209"/>
      <c r="H161" s="209"/>
      <c r="I161" s="212"/>
      <c r="J161" s="223">
        <f>BK161</f>
        <v>0</v>
      </c>
      <c r="K161" s="209"/>
      <c r="L161" s="214"/>
      <c r="M161" s="215"/>
      <c r="N161" s="216"/>
      <c r="O161" s="216"/>
      <c r="P161" s="217">
        <f>SUM(P162:P166)</f>
        <v>0</v>
      </c>
      <c r="Q161" s="216"/>
      <c r="R161" s="217">
        <f>SUM(R162:R166)</f>
        <v>0</v>
      </c>
      <c r="S161" s="216"/>
      <c r="T161" s="218">
        <f>SUM(T162:T166)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9" t="s">
        <v>90</v>
      </c>
      <c r="AT161" s="220" t="s">
        <v>81</v>
      </c>
      <c r="AU161" s="220" t="s">
        <v>36</v>
      </c>
      <c r="AY161" s="219" t="s">
        <v>148</v>
      </c>
      <c r="BK161" s="221">
        <f>SUM(BK162:BK166)</f>
        <v>0</v>
      </c>
    </row>
    <row r="162" s="2" customFormat="1" ht="37.8" customHeight="1">
      <c r="A162" s="35"/>
      <c r="B162" s="36"/>
      <c r="C162" s="224" t="s">
        <v>316</v>
      </c>
      <c r="D162" s="224" t="s">
        <v>151</v>
      </c>
      <c r="E162" s="225" t="s">
        <v>316</v>
      </c>
      <c r="F162" s="226" t="s">
        <v>765</v>
      </c>
      <c r="G162" s="227" t="s">
        <v>689</v>
      </c>
      <c r="H162" s="228">
        <v>1</v>
      </c>
      <c r="I162" s="229"/>
      <c r="J162" s="230">
        <f>ROUND(I162*H162,2)</f>
        <v>0</v>
      </c>
      <c r="K162" s="231"/>
      <c r="L162" s="41"/>
      <c r="M162" s="232" t="s">
        <v>1</v>
      </c>
      <c r="N162" s="233" t="s">
        <v>47</v>
      </c>
      <c r="O162" s="88"/>
      <c r="P162" s="234">
        <f>O162*H162</f>
        <v>0</v>
      </c>
      <c r="Q162" s="234">
        <v>0</v>
      </c>
      <c r="R162" s="234">
        <f>Q162*H162</f>
        <v>0</v>
      </c>
      <c r="S162" s="234">
        <v>0</v>
      </c>
      <c r="T162" s="23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6" t="s">
        <v>216</v>
      </c>
      <c r="AT162" s="236" t="s">
        <v>151</v>
      </c>
      <c r="AU162" s="236" t="s">
        <v>90</v>
      </c>
      <c r="AY162" s="14" t="s">
        <v>148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4" t="s">
        <v>36</v>
      </c>
      <c r="BK162" s="237">
        <f>ROUND(I162*H162,2)</f>
        <v>0</v>
      </c>
      <c r="BL162" s="14" t="s">
        <v>216</v>
      </c>
      <c r="BM162" s="236" t="s">
        <v>766</v>
      </c>
    </row>
    <row r="163" s="2" customFormat="1" ht="37.8" customHeight="1">
      <c r="A163" s="35"/>
      <c r="B163" s="36"/>
      <c r="C163" s="224" t="s">
        <v>320</v>
      </c>
      <c r="D163" s="224" t="s">
        <v>151</v>
      </c>
      <c r="E163" s="225" t="s">
        <v>320</v>
      </c>
      <c r="F163" s="226" t="s">
        <v>767</v>
      </c>
      <c r="G163" s="227" t="s">
        <v>689</v>
      </c>
      <c r="H163" s="228">
        <v>1</v>
      </c>
      <c r="I163" s="229"/>
      <c r="J163" s="230">
        <f>ROUND(I163*H163,2)</f>
        <v>0</v>
      </c>
      <c r="K163" s="231"/>
      <c r="L163" s="41"/>
      <c r="M163" s="232" t="s">
        <v>1</v>
      </c>
      <c r="N163" s="233" t="s">
        <v>47</v>
      </c>
      <c r="O163" s="88"/>
      <c r="P163" s="234">
        <f>O163*H163</f>
        <v>0</v>
      </c>
      <c r="Q163" s="234">
        <v>0</v>
      </c>
      <c r="R163" s="234">
        <f>Q163*H163</f>
        <v>0</v>
      </c>
      <c r="S163" s="234">
        <v>0</v>
      </c>
      <c r="T163" s="23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6" t="s">
        <v>216</v>
      </c>
      <c r="AT163" s="236" t="s">
        <v>151</v>
      </c>
      <c r="AU163" s="236" t="s">
        <v>90</v>
      </c>
      <c r="AY163" s="14" t="s">
        <v>148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4" t="s">
        <v>36</v>
      </c>
      <c r="BK163" s="237">
        <f>ROUND(I163*H163,2)</f>
        <v>0</v>
      </c>
      <c r="BL163" s="14" t="s">
        <v>216</v>
      </c>
      <c r="BM163" s="236" t="s">
        <v>768</v>
      </c>
    </row>
    <row r="164" s="2" customFormat="1" ht="24.15" customHeight="1">
      <c r="A164" s="35"/>
      <c r="B164" s="36"/>
      <c r="C164" s="224" t="s">
        <v>324</v>
      </c>
      <c r="D164" s="224" t="s">
        <v>151</v>
      </c>
      <c r="E164" s="225" t="s">
        <v>324</v>
      </c>
      <c r="F164" s="226" t="s">
        <v>769</v>
      </c>
      <c r="G164" s="227" t="s">
        <v>725</v>
      </c>
      <c r="H164" s="228">
        <v>16</v>
      </c>
      <c r="I164" s="229"/>
      <c r="J164" s="230">
        <f>ROUND(I164*H164,2)</f>
        <v>0</v>
      </c>
      <c r="K164" s="231"/>
      <c r="L164" s="41"/>
      <c r="M164" s="232" t="s">
        <v>1</v>
      </c>
      <c r="N164" s="233" t="s">
        <v>47</v>
      </c>
      <c r="O164" s="88"/>
      <c r="P164" s="234">
        <f>O164*H164</f>
        <v>0</v>
      </c>
      <c r="Q164" s="234">
        <v>0</v>
      </c>
      <c r="R164" s="234">
        <f>Q164*H164</f>
        <v>0</v>
      </c>
      <c r="S164" s="234">
        <v>0</v>
      </c>
      <c r="T164" s="23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6" t="s">
        <v>216</v>
      </c>
      <c r="AT164" s="236" t="s">
        <v>151</v>
      </c>
      <c r="AU164" s="236" t="s">
        <v>90</v>
      </c>
      <c r="AY164" s="14" t="s">
        <v>148</v>
      </c>
      <c r="BE164" s="237">
        <f>IF(N164="základní",J164,0)</f>
        <v>0</v>
      </c>
      <c r="BF164" s="237">
        <f>IF(N164="snížená",J164,0)</f>
        <v>0</v>
      </c>
      <c r="BG164" s="237">
        <f>IF(N164="zákl. přenesená",J164,0)</f>
        <v>0</v>
      </c>
      <c r="BH164" s="237">
        <f>IF(N164="sníž. přenesená",J164,0)</f>
        <v>0</v>
      </c>
      <c r="BI164" s="237">
        <f>IF(N164="nulová",J164,0)</f>
        <v>0</v>
      </c>
      <c r="BJ164" s="14" t="s">
        <v>36</v>
      </c>
      <c r="BK164" s="237">
        <f>ROUND(I164*H164,2)</f>
        <v>0</v>
      </c>
      <c r="BL164" s="14" t="s">
        <v>216</v>
      </c>
      <c r="BM164" s="236" t="s">
        <v>770</v>
      </c>
    </row>
    <row r="165" s="2" customFormat="1" ht="24.15" customHeight="1">
      <c r="A165" s="35"/>
      <c r="B165" s="36"/>
      <c r="C165" s="224" t="s">
        <v>328</v>
      </c>
      <c r="D165" s="224" t="s">
        <v>151</v>
      </c>
      <c r="E165" s="225" t="s">
        <v>328</v>
      </c>
      <c r="F165" s="226" t="s">
        <v>771</v>
      </c>
      <c r="G165" s="227" t="s">
        <v>725</v>
      </c>
      <c r="H165" s="228">
        <v>6</v>
      </c>
      <c r="I165" s="229"/>
      <c r="J165" s="230">
        <f>ROUND(I165*H165,2)</f>
        <v>0</v>
      </c>
      <c r="K165" s="231"/>
      <c r="L165" s="41"/>
      <c r="M165" s="232" t="s">
        <v>1</v>
      </c>
      <c r="N165" s="233" t="s">
        <v>47</v>
      </c>
      <c r="O165" s="88"/>
      <c r="P165" s="234">
        <f>O165*H165</f>
        <v>0</v>
      </c>
      <c r="Q165" s="234">
        <v>0</v>
      </c>
      <c r="R165" s="234">
        <f>Q165*H165</f>
        <v>0</v>
      </c>
      <c r="S165" s="234">
        <v>0</v>
      </c>
      <c r="T165" s="23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6" t="s">
        <v>216</v>
      </c>
      <c r="AT165" s="236" t="s">
        <v>151</v>
      </c>
      <c r="AU165" s="236" t="s">
        <v>90</v>
      </c>
      <c r="AY165" s="14" t="s">
        <v>148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4" t="s">
        <v>36</v>
      </c>
      <c r="BK165" s="237">
        <f>ROUND(I165*H165,2)</f>
        <v>0</v>
      </c>
      <c r="BL165" s="14" t="s">
        <v>216</v>
      </c>
      <c r="BM165" s="236" t="s">
        <v>772</v>
      </c>
    </row>
    <row r="166" s="2" customFormat="1" ht="24.15" customHeight="1">
      <c r="A166" s="35"/>
      <c r="B166" s="36"/>
      <c r="C166" s="224" t="s">
        <v>332</v>
      </c>
      <c r="D166" s="224" t="s">
        <v>151</v>
      </c>
      <c r="E166" s="225" t="s">
        <v>332</v>
      </c>
      <c r="F166" s="226" t="s">
        <v>773</v>
      </c>
      <c r="G166" s="227" t="s">
        <v>774</v>
      </c>
      <c r="H166" s="228">
        <v>1</v>
      </c>
      <c r="I166" s="229"/>
      <c r="J166" s="230">
        <f>ROUND(I166*H166,2)</f>
        <v>0</v>
      </c>
      <c r="K166" s="231"/>
      <c r="L166" s="41"/>
      <c r="M166" s="232" t="s">
        <v>1</v>
      </c>
      <c r="N166" s="233" t="s">
        <v>47</v>
      </c>
      <c r="O166" s="88"/>
      <c r="P166" s="234">
        <f>O166*H166</f>
        <v>0</v>
      </c>
      <c r="Q166" s="234">
        <v>0</v>
      </c>
      <c r="R166" s="234">
        <f>Q166*H166</f>
        <v>0</v>
      </c>
      <c r="S166" s="234">
        <v>0</v>
      </c>
      <c r="T166" s="23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6" t="s">
        <v>216</v>
      </c>
      <c r="AT166" s="236" t="s">
        <v>151</v>
      </c>
      <c r="AU166" s="236" t="s">
        <v>90</v>
      </c>
      <c r="AY166" s="14" t="s">
        <v>148</v>
      </c>
      <c r="BE166" s="237">
        <f>IF(N166="základní",J166,0)</f>
        <v>0</v>
      </c>
      <c r="BF166" s="237">
        <f>IF(N166="snížená",J166,0)</f>
        <v>0</v>
      </c>
      <c r="BG166" s="237">
        <f>IF(N166="zákl. přenesená",J166,0)</f>
        <v>0</v>
      </c>
      <c r="BH166" s="237">
        <f>IF(N166="sníž. přenesená",J166,0)</f>
        <v>0</v>
      </c>
      <c r="BI166" s="237">
        <f>IF(N166="nulová",J166,0)</f>
        <v>0</v>
      </c>
      <c r="BJ166" s="14" t="s">
        <v>36</v>
      </c>
      <c r="BK166" s="237">
        <f>ROUND(I166*H166,2)</f>
        <v>0</v>
      </c>
      <c r="BL166" s="14" t="s">
        <v>216</v>
      </c>
      <c r="BM166" s="236" t="s">
        <v>775</v>
      </c>
    </row>
    <row r="167" s="12" customFormat="1" ht="22.8" customHeight="1">
      <c r="A167" s="12"/>
      <c r="B167" s="208"/>
      <c r="C167" s="209"/>
      <c r="D167" s="210" t="s">
        <v>81</v>
      </c>
      <c r="E167" s="222" t="s">
        <v>776</v>
      </c>
      <c r="F167" s="222" t="s">
        <v>777</v>
      </c>
      <c r="G167" s="209"/>
      <c r="H167" s="209"/>
      <c r="I167" s="212"/>
      <c r="J167" s="223">
        <f>BK167</f>
        <v>0</v>
      </c>
      <c r="K167" s="209"/>
      <c r="L167" s="214"/>
      <c r="M167" s="215"/>
      <c r="N167" s="216"/>
      <c r="O167" s="216"/>
      <c r="P167" s="217">
        <f>SUM(P168:P173)</f>
        <v>0</v>
      </c>
      <c r="Q167" s="216"/>
      <c r="R167" s="217">
        <f>SUM(R168:R173)</f>
        <v>0</v>
      </c>
      <c r="S167" s="216"/>
      <c r="T167" s="218">
        <f>SUM(T168:T173)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9" t="s">
        <v>90</v>
      </c>
      <c r="AT167" s="220" t="s">
        <v>81</v>
      </c>
      <c r="AU167" s="220" t="s">
        <v>36</v>
      </c>
      <c r="AY167" s="219" t="s">
        <v>148</v>
      </c>
      <c r="BK167" s="221">
        <f>SUM(BK168:BK173)</f>
        <v>0</v>
      </c>
    </row>
    <row r="168" s="2" customFormat="1" ht="14.4" customHeight="1">
      <c r="A168" s="35"/>
      <c r="B168" s="36"/>
      <c r="C168" s="224" t="s">
        <v>336</v>
      </c>
      <c r="D168" s="224" t="s">
        <v>151</v>
      </c>
      <c r="E168" s="225" t="s">
        <v>336</v>
      </c>
      <c r="F168" s="226" t="s">
        <v>778</v>
      </c>
      <c r="G168" s="227" t="s">
        <v>689</v>
      </c>
      <c r="H168" s="228">
        <v>4</v>
      </c>
      <c r="I168" s="229"/>
      <c r="J168" s="230">
        <f>ROUND(I168*H168,2)</f>
        <v>0</v>
      </c>
      <c r="K168" s="231"/>
      <c r="L168" s="41"/>
      <c r="M168" s="232" t="s">
        <v>1</v>
      </c>
      <c r="N168" s="233" t="s">
        <v>47</v>
      </c>
      <c r="O168" s="88"/>
      <c r="P168" s="234">
        <f>O168*H168</f>
        <v>0</v>
      </c>
      <c r="Q168" s="234">
        <v>0</v>
      </c>
      <c r="R168" s="234">
        <f>Q168*H168</f>
        <v>0</v>
      </c>
      <c r="S168" s="234">
        <v>0</v>
      </c>
      <c r="T168" s="23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6" t="s">
        <v>155</v>
      </c>
      <c r="AT168" s="236" t="s">
        <v>151</v>
      </c>
      <c r="AU168" s="236" t="s">
        <v>90</v>
      </c>
      <c r="AY168" s="14" t="s">
        <v>148</v>
      </c>
      <c r="BE168" s="237">
        <f>IF(N168="základní",J168,0)</f>
        <v>0</v>
      </c>
      <c r="BF168" s="237">
        <f>IF(N168="snížená",J168,0)</f>
        <v>0</v>
      </c>
      <c r="BG168" s="237">
        <f>IF(N168="zákl. přenesená",J168,0)</f>
        <v>0</v>
      </c>
      <c r="BH168" s="237">
        <f>IF(N168="sníž. přenesená",J168,0)</f>
        <v>0</v>
      </c>
      <c r="BI168" s="237">
        <f>IF(N168="nulová",J168,0)</f>
        <v>0</v>
      </c>
      <c r="BJ168" s="14" t="s">
        <v>36</v>
      </c>
      <c r="BK168" s="237">
        <f>ROUND(I168*H168,2)</f>
        <v>0</v>
      </c>
      <c r="BL168" s="14" t="s">
        <v>155</v>
      </c>
      <c r="BM168" s="236" t="s">
        <v>779</v>
      </c>
    </row>
    <row r="169" s="2" customFormat="1" ht="14.4" customHeight="1">
      <c r="A169" s="35"/>
      <c r="B169" s="36"/>
      <c r="C169" s="224" t="s">
        <v>342</v>
      </c>
      <c r="D169" s="224" t="s">
        <v>151</v>
      </c>
      <c r="E169" s="225" t="s">
        <v>342</v>
      </c>
      <c r="F169" s="226" t="s">
        <v>780</v>
      </c>
      <c r="G169" s="227" t="s">
        <v>689</v>
      </c>
      <c r="H169" s="228">
        <v>1</v>
      </c>
      <c r="I169" s="229"/>
      <c r="J169" s="230">
        <f>ROUND(I169*H169,2)</f>
        <v>0</v>
      </c>
      <c r="K169" s="231"/>
      <c r="L169" s="41"/>
      <c r="M169" s="232" t="s">
        <v>1</v>
      </c>
      <c r="N169" s="233" t="s">
        <v>47</v>
      </c>
      <c r="O169" s="88"/>
      <c r="P169" s="234">
        <f>O169*H169</f>
        <v>0</v>
      </c>
      <c r="Q169" s="234">
        <v>0</v>
      </c>
      <c r="R169" s="234">
        <f>Q169*H169</f>
        <v>0</v>
      </c>
      <c r="S169" s="234">
        <v>0</v>
      </c>
      <c r="T169" s="23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6" t="s">
        <v>155</v>
      </c>
      <c r="AT169" s="236" t="s">
        <v>151</v>
      </c>
      <c r="AU169" s="236" t="s">
        <v>90</v>
      </c>
      <c r="AY169" s="14" t="s">
        <v>148</v>
      </c>
      <c r="BE169" s="237">
        <f>IF(N169="základní",J169,0)</f>
        <v>0</v>
      </c>
      <c r="BF169" s="237">
        <f>IF(N169="snížená",J169,0)</f>
        <v>0</v>
      </c>
      <c r="BG169" s="237">
        <f>IF(N169="zákl. přenesená",J169,0)</f>
        <v>0</v>
      </c>
      <c r="BH169" s="237">
        <f>IF(N169="sníž. přenesená",J169,0)</f>
        <v>0</v>
      </c>
      <c r="BI169" s="237">
        <f>IF(N169="nulová",J169,0)</f>
        <v>0</v>
      </c>
      <c r="BJ169" s="14" t="s">
        <v>36</v>
      </c>
      <c r="BK169" s="237">
        <f>ROUND(I169*H169,2)</f>
        <v>0</v>
      </c>
      <c r="BL169" s="14" t="s">
        <v>155</v>
      </c>
      <c r="BM169" s="236" t="s">
        <v>781</v>
      </c>
    </row>
    <row r="170" s="2" customFormat="1" ht="14.4" customHeight="1">
      <c r="A170" s="35"/>
      <c r="B170" s="36"/>
      <c r="C170" s="224" t="s">
        <v>346</v>
      </c>
      <c r="D170" s="224" t="s">
        <v>151</v>
      </c>
      <c r="E170" s="225" t="s">
        <v>346</v>
      </c>
      <c r="F170" s="226" t="s">
        <v>782</v>
      </c>
      <c r="G170" s="227" t="s">
        <v>209</v>
      </c>
      <c r="H170" s="228">
        <v>30</v>
      </c>
      <c r="I170" s="229"/>
      <c r="J170" s="230">
        <f>ROUND(I170*H170,2)</f>
        <v>0</v>
      </c>
      <c r="K170" s="231"/>
      <c r="L170" s="41"/>
      <c r="M170" s="232" t="s">
        <v>1</v>
      </c>
      <c r="N170" s="233" t="s">
        <v>47</v>
      </c>
      <c r="O170" s="88"/>
      <c r="P170" s="234">
        <f>O170*H170</f>
        <v>0</v>
      </c>
      <c r="Q170" s="234">
        <v>0</v>
      </c>
      <c r="R170" s="234">
        <f>Q170*H170</f>
        <v>0</v>
      </c>
      <c r="S170" s="234">
        <v>0</v>
      </c>
      <c r="T170" s="23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6" t="s">
        <v>155</v>
      </c>
      <c r="AT170" s="236" t="s">
        <v>151</v>
      </c>
      <c r="AU170" s="236" t="s">
        <v>90</v>
      </c>
      <c r="AY170" s="14" t="s">
        <v>148</v>
      </c>
      <c r="BE170" s="237">
        <f>IF(N170="základní",J170,0)</f>
        <v>0</v>
      </c>
      <c r="BF170" s="237">
        <f>IF(N170="snížená",J170,0)</f>
        <v>0</v>
      </c>
      <c r="BG170" s="237">
        <f>IF(N170="zákl. přenesená",J170,0)</f>
        <v>0</v>
      </c>
      <c r="BH170" s="237">
        <f>IF(N170="sníž. přenesená",J170,0)</f>
        <v>0</v>
      </c>
      <c r="BI170" s="237">
        <f>IF(N170="nulová",J170,0)</f>
        <v>0</v>
      </c>
      <c r="BJ170" s="14" t="s">
        <v>36</v>
      </c>
      <c r="BK170" s="237">
        <f>ROUND(I170*H170,2)</f>
        <v>0</v>
      </c>
      <c r="BL170" s="14" t="s">
        <v>155</v>
      </c>
      <c r="BM170" s="236" t="s">
        <v>783</v>
      </c>
    </row>
    <row r="171" s="2" customFormat="1" ht="14.4" customHeight="1">
      <c r="A171" s="35"/>
      <c r="B171" s="36"/>
      <c r="C171" s="224" t="s">
        <v>350</v>
      </c>
      <c r="D171" s="224" t="s">
        <v>151</v>
      </c>
      <c r="E171" s="225" t="s">
        <v>350</v>
      </c>
      <c r="F171" s="226" t="s">
        <v>784</v>
      </c>
      <c r="G171" s="227" t="s">
        <v>209</v>
      </c>
      <c r="H171" s="228">
        <v>10</v>
      </c>
      <c r="I171" s="229"/>
      <c r="J171" s="230">
        <f>ROUND(I171*H171,2)</f>
        <v>0</v>
      </c>
      <c r="K171" s="231"/>
      <c r="L171" s="41"/>
      <c r="M171" s="232" t="s">
        <v>1</v>
      </c>
      <c r="N171" s="233" t="s">
        <v>47</v>
      </c>
      <c r="O171" s="88"/>
      <c r="P171" s="234">
        <f>O171*H171</f>
        <v>0</v>
      </c>
      <c r="Q171" s="234">
        <v>0</v>
      </c>
      <c r="R171" s="234">
        <f>Q171*H171</f>
        <v>0</v>
      </c>
      <c r="S171" s="234">
        <v>0</v>
      </c>
      <c r="T171" s="23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6" t="s">
        <v>155</v>
      </c>
      <c r="AT171" s="236" t="s">
        <v>151</v>
      </c>
      <c r="AU171" s="236" t="s">
        <v>90</v>
      </c>
      <c r="AY171" s="14" t="s">
        <v>148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4" t="s">
        <v>36</v>
      </c>
      <c r="BK171" s="237">
        <f>ROUND(I171*H171,2)</f>
        <v>0</v>
      </c>
      <c r="BL171" s="14" t="s">
        <v>155</v>
      </c>
      <c r="BM171" s="236" t="s">
        <v>785</v>
      </c>
    </row>
    <row r="172" s="2" customFormat="1" ht="24.15" customHeight="1">
      <c r="A172" s="35"/>
      <c r="B172" s="36"/>
      <c r="C172" s="224" t="s">
        <v>356</v>
      </c>
      <c r="D172" s="224" t="s">
        <v>151</v>
      </c>
      <c r="E172" s="225" t="s">
        <v>356</v>
      </c>
      <c r="F172" s="226" t="s">
        <v>786</v>
      </c>
      <c r="G172" s="227" t="s">
        <v>164</v>
      </c>
      <c r="H172" s="228">
        <v>15</v>
      </c>
      <c r="I172" s="229"/>
      <c r="J172" s="230">
        <f>ROUND(I172*H172,2)</f>
        <v>0</v>
      </c>
      <c r="K172" s="231"/>
      <c r="L172" s="41"/>
      <c r="M172" s="232" t="s">
        <v>1</v>
      </c>
      <c r="N172" s="233" t="s">
        <v>47</v>
      </c>
      <c r="O172" s="88"/>
      <c r="P172" s="234">
        <f>O172*H172</f>
        <v>0</v>
      </c>
      <c r="Q172" s="234">
        <v>0</v>
      </c>
      <c r="R172" s="234">
        <f>Q172*H172</f>
        <v>0</v>
      </c>
      <c r="S172" s="234">
        <v>0</v>
      </c>
      <c r="T172" s="23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6" t="s">
        <v>155</v>
      </c>
      <c r="AT172" s="236" t="s">
        <v>151</v>
      </c>
      <c r="AU172" s="236" t="s">
        <v>90</v>
      </c>
      <c r="AY172" s="14" t="s">
        <v>148</v>
      </c>
      <c r="BE172" s="237">
        <f>IF(N172="základní",J172,0)</f>
        <v>0</v>
      </c>
      <c r="BF172" s="237">
        <f>IF(N172="snížená",J172,0)</f>
        <v>0</v>
      </c>
      <c r="BG172" s="237">
        <f>IF(N172="zákl. přenesená",J172,0)</f>
        <v>0</v>
      </c>
      <c r="BH172" s="237">
        <f>IF(N172="sníž. přenesená",J172,0)</f>
        <v>0</v>
      </c>
      <c r="BI172" s="237">
        <f>IF(N172="nulová",J172,0)</f>
        <v>0</v>
      </c>
      <c r="BJ172" s="14" t="s">
        <v>36</v>
      </c>
      <c r="BK172" s="237">
        <f>ROUND(I172*H172,2)</f>
        <v>0</v>
      </c>
      <c r="BL172" s="14" t="s">
        <v>155</v>
      </c>
      <c r="BM172" s="236" t="s">
        <v>787</v>
      </c>
    </row>
    <row r="173" s="2" customFormat="1" ht="24.15" customHeight="1">
      <c r="A173" s="35"/>
      <c r="B173" s="36"/>
      <c r="C173" s="224" t="s">
        <v>435</v>
      </c>
      <c r="D173" s="224" t="s">
        <v>151</v>
      </c>
      <c r="E173" s="225" t="s">
        <v>435</v>
      </c>
      <c r="F173" s="226" t="s">
        <v>788</v>
      </c>
      <c r="G173" s="227" t="s">
        <v>725</v>
      </c>
      <c r="H173" s="228">
        <v>3</v>
      </c>
      <c r="I173" s="229"/>
      <c r="J173" s="230">
        <f>ROUND(I173*H173,2)</f>
        <v>0</v>
      </c>
      <c r="K173" s="231"/>
      <c r="L173" s="41"/>
      <c r="M173" s="232" t="s">
        <v>1</v>
      </c>
      <c r="N173" s="233" t="s">
        <v>47</v>
      </c>
      <c r="O173" s="88"/>
      <c r="P173" s="234">
        <f>O173*H173</f>
        <v>0</v>
      </c>
      <c r="Q173" s="234">
        <v>0</v>
      </c>
      <c r="R173" s="234">
        <f>Q173*H173</f>
        <v>0</v>
      </c>
      <c r="S173" s="234">
        <v>0</v>
      </c>
      <c r="T173" s="23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6" t="s">
        <v>155</v>
      </c>
      <c r="AT173" s="236" t="s">
        <v>151</v>
      </c>
      <c r="AU173" s="236" t="s">
        <v>90</v>
      </c>
      <c r="AY173" s="14" t="s">
        <v>148</v>
      </c>
      <c r="BE173" s="237">
        <f>IF(N173="základní",J173,0)</f>
        <v>0</v>
      </c>
      <c r="BF173" s="237">
        <f>IF(N173="snížená",J173,0)</f>
        <v>0</v>
      </c>
      <c r="BG173" s="237">
        <f>IF(N173="zákl. přenesená",J173,0)</f>
        <v>0</v>
      </c>
      <c r="BH173" s="237">
        <f>IF(N173="sníž. přenesená",J173,0)</f>
        <v>0</v>
      </c>
      <c r="BI173" s="237">
        <f>IF(N173="nulová",J173,0)</f>
        <v>0</v>
      </c>
      <c r="BJ173" s="14" t="s">
        <v>36</v>
      </c>
      <c r="BK173" s="237">
        <f>ROUND(I173*H173,2)</f>
        <v>0</v>
      </c>
      <c r="BL173" s="14" t="s">
        <v>155</v>
      </c>
      <c r="BM173" s="236" t="s">
        <v>789</v>
      </c>
    </row>
    <row r="174" s="12" customFormat="1" ht="22.8" customHeight="1">
      <c r="A174" s="12"/>
      <c r="B174" s="208"/>
      <c r="C174" s="209"/>
      <c r="D174" s="210" t="s">
        <v>81</v>
      </c>
      <c r="E174" s="222" t="s">
        <v>790</v>
      </c>
      <c r="F174" s="222" t="s">
        <v>791</v>
      </c>
      <c r="G174" s="209"/>
      <c r="H174" s="209"/>
      <c r="I174" s="212"/>
      <c r="J174" s="223">
        <f>BK174</f>
        <v>0</v>
      </c>
      <c r="K174" s="209"/>
      <c r="L174" s="214"/>
      <c r="M174" s="215"/>
      <c r="N174" s="216"/>
      <c r="O174" s="216"/>
      <c r="P174" s="217">
        <f>SUM(P175:P183)</f>
        <v>0</v>
      </c>
      <c r="Q174" s="216"/>
      <c r="R174" s="217">
        <f>SUM(R175:R183)</f>
        <v>0</v>
      </c>
      <c r="S174" s="216"/>
      <c r="T174" s="218">
        <f>SUM(T175:T183)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9" t="s">
        <v>90</v>
      </c>
      <c r="AT174" s="220" t="s">
        <v>81</v>
      </c>
      <c r="AU174" s="220" t="s">
        <v>36</v>
      </c>
      <c r="AY174" s="219" t="s">
        <v>148</v>
      </c>
      <c r="BK174" s="221">
        <f>SUM(BK175:BK183)</f>
        <v>0</v>
      </c>
    </row>
    <row r="175" s="2" customFormat="1" ht="24.15" customHeight="1">
      <c r="A175" s="35"/>
      <c r="B175" s="36"/>
      <c r="C175" s="224" t="s">
        <v>437</v>
      </c>
      <c r="D175" s="224" t="s">
        <v>151</v>
      </c>
      <c r="E175" s="225" t="s">
        <v>437</v>
      </c>
      <c r="F175" s="226" t="s">
        <v>792</v>
      </c>
      <c r="G175" s="227" t="s">
        <v>774</v>
      </c>
      <c r="H175" s="228">
        <v>1</v>
      </c>
      <c r="I175" s="229"/>
      <c r="J175" s="230">
        <f>ROUND(I175*H175,2)</f>
        <v>0</v>
      </c>
      <c r="K175" s="231"/>
      <c r="L175" s="41"/>
      <c r="M175" s="232" t="s">
        <v>1</v>
      </c>
      <c r="N175" s="233" t="s">
        <v>47</v>
      </c>
      <c r="O175" s="88"/>
      <c r="P175" s="234">
        <f>O175*H175</f>
        <v>0</v>
      </c>
      <c r="Q175" s="234">
        <v>0</v>
      </c>
      <c r="R175" s="234">
        <f>Q175*H175</f>
        <v>0</v>
      </c>
      <c r="S175" s="234">
        <v>0</v>
      </c>
      <c r="T175" s="23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6" t="s">
        <v>155</v>
      </c>
      <c r="AT175" s="236" t="s">
        <v>151</v>
      </c>
      <c r="AU175" s="236" t="s">
        <v>90</v>
      </c>
      <c r="AY175" s="14" t="s">
        <v>148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4" t="s">
        <v>36</v>
      </c>
      <c r="BK175" s="237">
        <f>ROUND(I175*H175,2)</f>
        <v>0</v>
      </c>
      <c r="BL175" s="14" t="s">
        <v>155</v>
      </c>
      <c r="BM175" s="236" t="s">
        <v>793</v>
      </c>
    </row>
    <row r="176" s="2" customFormat="1" ht="24.15" customHeight="1">
      <c r="A176" s="35"/>
      <c r="B176" s="36"/>
      <c r="C176" s="224" t="s">
        <v>439</v>
      </c>
      <c r="D176" s="224" t="s">
        <v>151</v>
      </c>
      <c r="E176" s="225" t="s">
        <v>439</v>
      </c>
      <c r="F176" s="226" t="s">
        <v>794</v>
      </c>
      <c r="G176" s="227" t="s">
        <v>774</v>
      </c>
      <c r="H176" s="228">
        <v>1</v>
      </c>
      <c r="I176" s="229"/>
      <c r="J176" s="230">
        <f>ROUND(I176*H176,2)</f>
        <v>0</v>
      </c>
      <c r="K176" s="231"/>
      <c r="L176" s="41"/>
      <c r="M176" s="232" t="s">
        <v>1</v>
      </c>
      <c r="N176" s="233" t="s">
        <v>47</v>
      </c>
      <c r="O176" s="88"/>
      <c r="P176" s="234">
        <f>O176*H176</f>
        <v>0</v>
      </c>
      <c r="Q176" s="234">
        <v>0</v>
      </c>
      <c r="R176" s="234">
        <f>Q176*H176</f>
        <v>0</v>
      </c>
      <c r="S176" s="234">
        <v>0</v>
      </c>
      <c r="T176" s="23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6" t="s">
        <v>155</v>
      </c>
      <c r="AT176" s="236" t="s">
        <v>151</v>
      </c>
      <c r="AU176" s="236" t="s">
        <v>90</v>
      </c>
      <c r="AY176" s="14" t="s">
        <v>148</v>
      </c>
      <c r="BE176" s="237">
        <f>IF(N176="základní",J176,0)</f>
        <v>0</v>
      </c>
      <c r="BF176" s="237">
        <f>IF(N176="snížená",J176,0)</f>
        <v>0</v>
      </c>
      <c r="BG176" s="237">
        <f>IF(N176="zákl. přenesená",J176,0)</f>
        <v>0</v>
      </c>
      <c r="BH176" s="237">
        <f>IF(N176="sníž. přenesená",J176,0)</f>
        <v>0</v>
      </c>
      <c r="BI176" s="237">
        <f>IF(N176="nulová",J176,0)</f>
        <v>0</v>
      </c>
      <c r="BJ176" s="14" t="s">
        <v>36</v>
      </c>
      <c r="BK176" s="237">
        <f>ROUND(I176*H176,2)</f>
        <v>0</v>
      </c>
      <c r="BL176" s="14" t="s">
        <v>155</v>
      </c>
      <c r="BM176" s="236" t="s">
        <v>795</v>
      </c>
    </row>
    <row r="177" s="2" customFormat="1" ht="14.4" customHeight="1">
      <c r="A177" s="35"/>
      <c r="B177" s="36"/>
      <c r="C177" s="224" t="s">
        <v>441</v>
      </c>
      <c r="D177" s="224" t="s">
        <v>151</v>
      </c>
      <c r="E177" s="225" t="s">
        <v>441</v>
      </c>
      <c r="F177" s="226" t="s">
        <v>234</v>
      </c>
      <c r="G177" s="227" t="s">
        <v>774</v>
      </c>
      <c r="H177" s="228">
        <v>1</v>
      </c>
      <c r="I177" s="229"/>
      <c r="J177" s="230">
        <f>ROUND(I177*H177,2)</f>
        <v>0</v>
      </c>
      <c r="K177" s="231"/>
      <c r="L177" s="41"/>
      <c r="M177" s="232" t="s">
        <v>1</v>
      </c>
      <c r="N177" s="233" t="s">
        <v>47</v>
      </c>
      <c r="O177" s="88"/>
      <c r="P177" s="234">
        <f>O177*H177</f>
        <v>0</v>
      </c>
      <c r="Q177" s="234">
        <v>0</v>
      </c>
      <c r="R177" s="234">
        <f>Q177*H177</f>
        <v>0</v>
      </c>
      <c r="S177" s="234">
        <v>0</v>
      </c>
      <c r="T177" s="23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6" t="s">
        <v>155</v>
      </c>
      <c r="AT177" s="236" t="s">
        <v>151</v>
      </c>
      <c r="AU177" s="236" t="s">
        <v>90</v>
      </c>
      <c r="AY177" s="14" t="s">
        <v>148</v>
      </c>
      <c r="BE177" s="237">
        <f>IF(N177="základní",J177,0)</f>
        <v>0</v>
      </c>
      <c r="BF177" s="237">
        <f>IF(N177="snížená",J177,0)</f>
        <v>0</v>
      </c>
      <c r="BG177" s="237">
        <f>IF(N177="zákl. přenesená",J177,0)</f>
        <v>0</v>
      </c>
      <c r="BH177" s="237">
        <f>IF(N177="sníž. přenesená",J177,0)</f>
        <v>0</v>
      </c>
      <c r="BI177" s="237">
        <f>IF(N177="nulová",J177,0)</f>
        <v>0</v>
      </c>
      <c r="BJ177" s="14" t="s">
        <v>36</v>
      </c>
      <c r="BK177" s="237">
        <f>ROUND(I177*H177,2)</f>
        <v>0</v>
      </c>
      <c r="BL177" s="14" t="s">
        <v>155</v>
      </c>
      <c r="BM177" s="236" t="s">
        <v>796</v>
      </c>
    </row>
    <row r="178" s="2" customFormat="1" ht="24.15" customHeight="1">
      <c r="A178" s="35"/>
      <c r="B178" s="36"/>
      <c r="C178" s="224" t="s">
        <v>443</v>
      </c>
      <c r="D178" s="224" t="s">
        <v>151</v>
      </c>
      <c r="E178" s="225" t="s">
        <v>443</v>
      </c>
      <c r="F178" s="226" t="s">
        <v>797</v>
      </c>
      <c r="G178" s="227" t="s">
        <v>774</v>
      </c>
      <c r="H178" s="228">
        <v>1</v>
      </c>
      <c r="I178" s="229"/>
      <c r="J178" s="230">
        <f>ROUND(I178*H178,2)</f>
        <v>0</v>
      </c>
      <c r="K178" s="231"/>
      <c r="L178" s="41"/>
      <c r="M178" s="232" t="s">
        <v>1</v>
      </c>
      <c r="N178" s="233" t="s">
        <v>47</v>
      </c>
      <c r="O178" s="88"/>
      <c r="P178" s="234">
        <f>O178*H178</f>
        <v>0</v>
      </c>
      <c r="Q178" s="234">
        <v>0</v>
      </c>
      <c r="R178" s="234">
        <f>Q178*H178</f>
        <v>0</v>
      </c>
      <c r="S178" s="234">
        <v>0</v>
      </c>
      <c r="T178" s="23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6" t="s">
        <v>155</v>
      </c>
      <c r="AT178" s="236" t="s">
        <v>151</v>
      </c>
      <c r="AU178" s="236" t="s">
        <v>90</v>
      </c>
      <c r="AY178" s="14" t="s">
        <v>148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4" t="s">
        <v>36</v>
      </c>
      <c r="BK178" s="237">
        <f>ROUND(I178*H178,2)</f>
        <v>0</v>
      </c>
      <c r="BL178" s="14" t="s">
        <v>155</v>
      </c>
      <c r="BM178" s="236" t="s">
        <v>798</v>
      </c>
    </row>
    <row r="179" s="2" customFormat="1" ht="14.4" customHeight="1">
      <c r="A179" s="35"/>
      <c r="B179" s="36"/>
      <c r="C179" s="224" t="s">
        <v>445</v>
      </c>
      <c r="D179" s="224" t="s">
        <v>151</v>
      </c>
      <c r="E179" s="225" t="s">
        <v>445</v>
      </c>
      <c r="F179" s="226" t="s">
        <v>799</v>
      </c>
      <c r="G179" s="227" t="s">
        <v>774</v>
      </c>
      <c r="H179" s="228">
        <v>1</v>
      </c>
      <c r="I179" s="229"/>
      <c r="J179" s="230">
        <f>ROUND(I179*H179,2)</f>
        <v>0</v>
      </c>
      <c r="K179" s="231"/>
      <c r="L179" s="41"/>
      <c r="M179" s="232" t="s">
        <v>1</v>
      </c>
      <c r="N179" s="233" t="s">
        <v>47</v>
      </c>
      <c r="O179" s="88"/>
      <c r="P179" s="234">
        <f>O179*H179</f>
        <v>0</v>
      </c>
      <c r="Q179" s="234">
        <v>0</v>
      </c>
      <c r="R179" s="234">
        <f>Q179*H179</f>
        <v>0</v>
      </c>
      <c r="S179" s="234">
        <v>0</v>
      </c>
      <c r="T179" s="23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6" t="s">
        <v>155</v>
      </c>
      <c r="AT179" s="236" t="s">
        <v>151</v>
      </c>
      <c r="AU179" s="236" t="s">
        <v>90</v>
      </c>
      <c r="AY179" s="14" t="s">
        <v>148</v>
      </c>
      <c r="BE179" s="237">
        <f>IF(N179="základní",J179,0)</f>
        <v>0</v>
      </c>
      <c r="BF179" s="237">
        <f>IF(N179="snížená",J179,0)</f>
        <v>0</v>
      </c>
      <c r="BG179" s="237">
        <f>IF(N179="zákl. přenesená",J179,0)</f>
        <v>0</v>
      </c>
      <c r="BH179" s="237">
        <f>IF(N179="sníž. přenesená",J179,0)</f>
        <v>0</v>
      </c>
      <c r="BI179" s="237">
        <f>IF(N179="nulová",J179,0)</f>
        <v>0</v>
      </c>
      <c r="BJ179" s="14" t="s">
        <v>36</v>
      </c>
      <c r="BK179" s="237">
        <f>ROUND(I179*H179,2)</f>
        <v>0</v>
      </c>
      <c r="BL179" s="14" t="s">
        <v>155</v>
      </c>
      <c r="BM179" s="236" t="s">
        <v>800</v>
      </c>
    </row>
    <row r="180" s="2" customFormat="1" ht="14.4" customHeight="1">
      <c r="A180" s="35"/>
      <c r="B180" s="36"/>
      <c r="C180" s="224" t="s">
        <v>447</v>
      </c>
      <c r="D180" s="224" t="s">
        <v>151</v>
      </c>
      <c r="E180" s="225" t="s">
        <v>447</v>
      </c>
      <c r="F180" s="226" t="s">
        <v>801</v>
      </c>
      <c r="G180" s="227" t="s">
        <v>774</v>
      </c>
      <c r="H180" s="228">
        <v>1</v>
      </c>
      <c r="I180" s="229"/>
      <c r="J180" s="230">
        <f>ROUND(I180*H180,2)</f>
        <v>0</v>
      </c>
      <c r="K180" s="231"/>
      <c r="L180" s="41"/>
      <c r="M180" s="232" t="s">
        <v>1</v>
      </c>
      <c r="N180" s="233" t="s">
        <v>47</v>
      </c>
      <c r="O180" s="88"/>
      <c r="P180" s="234">
        <f>O180*H180</f>
        <v>0</v>
      </c>
      <c r="Q180" s="234">
        <v>0</v>
      </c>
      <c r="R180" s="234">
        <f>Q180*H180</f>
        <v>0</v>
      </c>
      <c r="S180" s="234">
        <v>0</v>
      </c>
      <c r="T180" s="23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6" t="s">
        <v>155</v>
      </c>
      <c r="AT180" s="236" t="s">
        <v>151</v>
      </c>
      <c r="AU180" s="236" t="s">
        <v>90</v>
      </c>
      <c r="AY180" s="14" t="s">
        <v>148</v>
      </c>
      <c r="BE180" s="237">
        <f>IF(N180="základní",J180,0)</f>
        <v>0</v>
      </c>
      <c r="BF180" s="237">
        <f>IF(N180="snížená",J180,0)</f>
        <v>0</v>
      </c>
      <c r="BG180" s="237">
        <f>IF(N180="zákl. přenesená",J180,0)</f>
        <v>0</v>
      </c>
      <c r="BH180" s="237">
        <f>IF(N180="sníž. přenesená",J180,0)</f>
        <v>0</v>
      </c>
      <c r="BI180" s="237">
        <f>IF(N180="nulová",J180,0)</f>
        <v>0</v>
      </c>
      <c r="BJ180" s="14" t="s">
        <v>36</v>
      </c>
      <c r="BK180" s="237">
        <f>ROUND(I180*H180,2)</f>
        <v>0</v>
      </c>
      <c r="BL180" s="14" t="s">
        <v>155</v>
      </c>
      <c r="BM180" s="236" t="s">
        <v>802</v>
      </c>
    </row>
    <row r="181" s="2" customFormat="1" ht="14.4" customHeight="1">
      <c r="A181" s="35"/>
      <c r="B181" s="36"/>
      <c r="C181" s="224" t="s">
        <v>449</v>
      </c>
      <c r="D181" s="224" t="s">
        <v>151</v>
      </c>
      <c r="E181" s="225" t="s">
        <v>449</v>
      </c>
      <c r="F181" s="226" t="s">
        <v>803</v>
      </c>
      <c r="G181" s="227" t="s">
        <v>774</v>
      </c>
      <c r="H181" s="228">
        <v>1</v>
      </c>
      <c r="I181" s="229"/>
      <c r="J181" s="230">
        <f>ROUND(I181*H181,2)</f>
        <v>0</v>
      </c>
      <c r="K181" s="231"/>
      <c r="L181" s="41"/>
      <c r="M181" s="232" t="s">
        <v>1</v>
      </c>
      <c r="N181" s="233" t="s">
        <v>47</v>
      </c>
      <c r="O181" s="88"/>
      <c r="P181" s="234">
        <f>O181*H181</f>
        <v>0</v>
      </c>
      <c r="Q181" s="234">
        <v>0</v>
      </c>
      <c r="R181" s="234">
        <f>Q181*H181</f>
        <v>0</v>
      </c>
      <c r="S181" s="234">
        <v>0</v>
      </c>
      <c r="T181" s="23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6" t="s">
        <v>155</v>
      </c>
      <c r="AT181" s="236" t="s">
        <v>151</v>
      </c>
      <c r="AU181" s="236" t="s">
        <v>90</v>
      </c>
      <c r="AY181" s="14" t="s">
        <v>148</v>
      </c>
      <c r="BE181" s="237">
        <f>IF(N181="základní",J181,0)</f>
        <v>0</v>
      </c>
      <c r="BF181" s="237">
        <f>IF(N181="snížená",J181,0)</f>
        <v>0</v>
      </c>
      <c r="BG181" s="237">
        <f>IF(N181="zákl. přenesená",J181,0)</f>
        <v>0</v>
      </c>
      <c r="BH181" s="237">
        <f>IF(N181="sníž. přenesená",J181,0)</f>
        <v>0</v>
      </c>
      <c r="BI181" s="237">
        <f>IF(N181="nulová",J181,0)</f>
        <v>0</v>
      </c>
      <c r="BJ181" s="14" t="s">
        <v>36</v>
      </c>
      <c r="BK181" s="237">
        <f>ROUND(I181*H181,2)</f>
        <v>0</v>
      </c>
      <c r="BL181" s="14" t="s">
        <v>155</v>
      </c>
      <c r="BM181" s="236" t="s">
        <v>804</v>
      </c>
    </row>
    <row r="182" s="2" customFormat="1" ht="24.15" customHeight="1">
      <c r="A182" s="35"/>
      <c r="B182" s="36"/>
      <c r="C182" s="224" t="s">
        <v>451</v>
      </c>
      <c r="D182" s="224" t="s">
        <v>151</v>
      </c>
      <c r="E182" s="225" t="s">
        <v>451</v>
      </c>
      <c r="F182" s="226" t="s">
        <v>805</v>
      </c>
      <c r="G182" s="227" t="s">
        <v>774</v>
      </c>
      <c r="H182" s="228">
        <v>1</v>
      </c>
      <c r="I182" s="229"/>
      <c r="J182" s="230">
        <f>ROUND(I182*H182,2)</f>
        <v>0</v>
      </c>
      <c r="K182" s="231"/>
      <c r="L182" s="41"/>
      <c r="M182" s="232" t="s">
        <v>1</v>
      </c>
      <c r="N182" s="233" t="s">
        <v>47</v>
      </c>
      <c r="O182" s="88"/>
      <c r="P182" s="234">
        <f>O182*H182</f>
        <v>0</v>
      </c>
      <c r="Q182" s="234">
        <v>0</v>
      </c>
      <c r="R182" s="234">
        <f>Q182*H182</f>
        <v>0</v>
      </c>
      <c r="S182" s="234">
        <v>0</v>
      </c>
      <c r="T182" s="23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6" t="s">
        <v>155</v>
      </c>
      <c r="AT182" s="236" t="s">
        <v>151</v>
      </c>
      <c r="AU182" s="236" t="s">
        <v>90</v>
      </c>
      <c r="AY182" s="14" t="s">
        <v>148</v>
      </c>
      <c r="BE182" s="237">
        <f>IF(N182="základní",J182,0)</f>
        <v>0</v>
      </c>
      <c r="BF182" s="237">
        <f>IF(N182="snížená",J182,0)</f>
        <v>0</v>
      </c>
      <c r="BG182" s="237">
        <f>IF(N182="zákl. přenesená",J182,0)</f>
        <v>0</v>
      </c>
      <c r="BH182" s="237">
        <f>IF(N182="sníž. přenesená",J182,0)</f>
        <v>0</v>
      </c>
      <c r="BI182" s="237">
        <f>IF(N182="nulová",J182,0)</f>
        <v>0</v>
      </c>
      <c r="BJ182" s="14" t="s">
        <v>36</v>
      </c>
      <c r="BK182" s="237">
        <f>ROUND(I182*H182,2)</f>
        <v>0</v>
      </c>
      <c r="BL182" s="14" t="s">
        <v>155</v>
      </c>
      <c r="BM182" s="236" t="s">
        <v>806</v>
      </c>
    </row>
    <row r="183" s="2" customFormat="1" ht="14.4" customHeight="1">
      <c r="A183" s="35"/>
      <c r="B183" s="36"/>
      <c r="C183" s="224" t="s">
        <v>453</v>
      </c>
      <c r="D183" s="224" t="s">
        <v>151</v>
      </c>
      <c r="E183" s="225" t="s">
        <v>453</v>
      </c>
      <c r="F183" s="226" t="s">
        <v>807</v>
      </c>
      <c r="G183" s="227" t="s">
        <v>774</v>
      </c>
      <c r="H183" s="228">
        <v>1</v>
      </c>
      <c r="I183" s="229"/>
      <c r="J183" s="230">
        <f>ROUND(I183*H183,2)</f>
        <v>0</v>
      </c>
      <c r="K183" s="231"/>
      <c r="L183" s="41"/>
      <c r="M183" s="250" t="s">
        <v>1</v>
      </c>
      <c r="N183" s="251" t="s">
        <v>47</v>
      </c>
      <c r="O183" s="252"/>
      <c r="P183" s="253">
        <f>O183*H183</f>
        <v>0</v>
      </c>
      <c r="Q183" s="253">
        <v>0</v>
      </c>
      <c r="R183" s="253">
        <f>Q183*H183</f>
        <v>0</v>
      </c>
      <c r="S183" s="253">
        <v>0</v>
      </c>
      <c r="T183" s="254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6" t="s">
        <v>155</v>
      </c>
      <c r="AT183" s="236" t="s">
        <v>151</v>
      </c>
      <c r="AU183" s="236" t="s">
        <v>90</v>
      </c>
      <c r="AY183" s="14" t="s">
        <v>148</v>
      </c>
      <c r="BE183" s="237">
        <f>IF(N183="základní",J183,0)</f>
        <v>0</v>
      </c>
      <c r="BF183" s="237">
        <f>IF(N183="snížená",J183,0)</f>
        <v>0</v>
      </c>
      <c r="BG183" s="237">
        <f>IF(N183="zákl. přenesená",J183,0)</f>
        <v>0</v>
      </c>
      <c r="BH183" s="237">
        <f>IF(N183="sníž. přenesená",J183,0)</f>
        <v>0</v>
      </c>
      <c r="BI183" s="237">
        <f>IF(N183="nulová",J183,0)</f>
        <v>0</v>
      </c>
      <c r="BJ183" s="14" t="s">
        <v>36</v>
      </c>
      <c r="BK183" s="237">
        <f>ROUND(I183*H183,2)</f>
        <v>0</v>
      </c>
      <c r="BL183" s="14" t="s">
        <v>155</v>
      </c>
      <c r="BM183" s="236" t="s">
        <v>808</v>
      </c>
    </row>
    <row r="184" s="2" customFormat="1" ht="6.96" customHeight="1">
      <c r="A184" s="35"/>
      <c r="B184" s="63"/>
      <c r="C184" s="64"/>
      <c r="D184" s="64"/>
      <c r="E184" s="64"/>
      <c r="F184" s="64"/>
      <c r="G184" s="64"/>
      <c r="H184" s="64"/>
      <c r="I184" s="64"/>
      <c r="J184" s="64"/>
      <c r="K184" s="64"/>
      <c r="L184" s="41"/>
      <c r="M184" s="35"/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</row>
  </sheetData>
  <sheetProtection sheet="1" autoFilter="0" formatColumns="0" formatRows="0" objects="1" scenarios="1" spinCount="100000" saltValue="RFR5QLOB1RJLdgf5o8VT6t7u/YhSkSsgYQtgXJwBZMvfLsI8gChE5jKfhnM3ubirHc49aIL+eoISRt5lwG8O1Q==" hashValue="+bf6s/vaAB/LD5vU+pS5yh3ezjnHECV019DegXWtZ/kJP4KTIpHV3CKc0Jt+LbChCHeerZ3L35/5eXCMLYmLaQ==" algorithmName="SHA-512" password="CC35"/>
  <autoFilter ref="C120:K18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107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90</v>
      </c>
    </row>
    <row r="4" s="1" customFormat="1" ht="24.96" customHeight="1">
      <c r="B4" s="17"/>
      <c r="D4" s="145" t="s">
        <v>111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Instalace rekuperace v učebnách SPŠ Trutnov</v>
      </c>
      <c r="F7" s="147"/>
      <c r="G7" s="147"/>
      <c r="H7" s="147"/>
      <c r="L7" s="17"/>
    </row>
    <row r="8" s="2" customFormat="1" ht="12" customHeight="1">
      <c r="A8" s="35"/>
      <c r="B8" s="41"/>
      <c r="C8" s="35"/>
      <c r="D8" s="147" t="s">
        <v>112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9" t="s">
        <v>809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7" t="s">
        <v>18</v>
      </c>
      <c r="E11" s="35"/>
      <c r="F11" s="138" t="s">
        <v>1</v>
      </c>
      <c r="G11" s="35"/>
      <c r="H11" s="35"/>
      <c r="I11" s="147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7" t="s">
        <v>20</v>
      </c>
      <c r="E12" s="35"/>
      <c r="F12" s="138" t="s">
        <v>21</v>
      </c>
      <c r="G12" s="35"/>
      <c r="H12" s="35"/>
      <c r="I12" s="147" t="s">
        <v>22</v>
      </c>
      <c r="J12" s="150" t="str">
        <f>'Rekapitulace stavby'!AN8</f>
        <v>24. 1. 2020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24</v>
      </c>
      <c r="E14" s="35"/>
      <c r="F14" s="35"/>
      <c r="G14" s="35"/>
      <c r="H14" s="35"/>
      <c r="I14" s="147" t="s">
        <v>25</v>
      </c>
      <c r="J14" s="138" t="s">
        <v>26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">
        <v>27</v>
      </c>
      <c r="F15" s="35"/>
      <c r="G15" s="35"/>
      <c r="H15" s="35"/>
      <c r="I15" s="147" t="s">
        <v>28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7" t="s">
        <v>29</v>
      </c>
      <c r="E17" s="35"/>
      <c r="F17" s="35"/>
      <c r="G17" s="35"/>
      <c r="H17" s="35"/>
      <c r="I17" s="14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7" t="s">
        <v>31</v>
      </c>
      <c r="E20" s="35"/>
      <c r="F20" s="35"/>
      <c r="G20" s="35"/>
      <c r="H20" s="35"/>
      <c r="I20" s="147" t="s">
        <v>25</v>
      </c>
      <c r="J20" s="138" t="s">
        <v>32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">
        <v>33</v>
      </c>
      <c r="F21" s="35"/>
      <c r="G21" s="35"/>
      <c r="H21" s="35"/>
      <c r="I21" s="147" t="s">
        <v>28</v>
      </c>
      <c r="J21" s="138" t="s">
        <v>34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7" t="s">
        <v>37</v>
      </c>
      <c r="E23" s="35"/>
      <c r="F23" s="35"/>
      <c r="G23" s="35"/>
      <c r="H23" s="35"/>
      <c r="I23" s="147" t="s">
        <v>25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">
        <v>39</v>
      </c>
      <c r="F24" s="35"/>
      <c r="G24" s="35"/>
      <c r="H24" s="35"/>
      <c r="I24" s="147" t="s">
        <v>28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7" t="s">
        <v>40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59.25" customHeight="1">
      <c r="A27" s="151"/>
      <c r="B27" s="152"/>
      <c r="C27" s="151"/>
      <c r="D27" s="151"/>
      <c r="E27" s="153" t="s">
        <v>41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6" t="s">
        <v>42</v>
      </c>
      <c r="E30" s="35"/>
      <c r="F30" s="35"/>
      <c r="G30" s="35"/>
      <c r="H30" s="35"/>
      <c r="I30" s="35"/>
      <c r="J30" s="157">
        <f>ROUND(J122, 0)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8" t="s">
        <v>44</v>
      </c>
      <c r="G32" s="35"/>
      <c r="H32" s="35"/>
      <c r="I32" s="158" t="s">
        <v>43</v>
      </c>
      <c r="J32" s="158" t="s">
        <v>45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9" t="s">
        <v>46</v>
      </c>
      <c r="E33" s="147" t="s">
        <v>47</v>
      </c>
      <c r="F33" s="160">
        <f>ROUND((SUM(BE122:BE166)),  0)</f>
        <v>0</v>
      </c>
      <c r="G33" s="35"/>
      <c r="H33" s="35"/>
      <c r="I33" s="161">
        <v>0.20999999999999999</v>
      </c>
      <c r="J33" s="160">
        <f>ROUND(((SUM(BE122:BE166))*I33),  0)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7" t="s">
        <v>48</v>
      </c>
      <c r="F34" s="160">
        <f>ROUND((SUM(BF122:BF166)),  0)</f>
        <v>0</v>
      </c>
      <c r="G34" s="35"/>
      <c r="H34" s="35"/>
      <c r="I34" s="161">
        <v>0.14999999999999999</v>
      </c>
      <c r="J34" s="160">
        <f>ROUND(((SUM(BF122:BF166))*I34),  0)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7" t="s">
        <v>49</v>
      </c>
      <c r="F35" s="160">
        <f>ROUND((SUM(BG122:BG166)),  0)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50</v>
      </c>
      <c r="F36" s="160">
        <f>ROUND((SUM(BH122:BH166)),  0)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51</v>
      </c>
      <c r="F37" s="160">
        <f>ROUND((SUM(BI122:BI166)),  0)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2"/>
      <c r="D39" s="163" t="s">
        <v>52</v>
      </c>
      <c r="E39" s="164"/>
      <c r="F39" s="164"/>
      <c r="G39" s="165" t="s">
        <v>53</v>
      </c>
      <c r="H39" s="166" t="s">
        <v>54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55</v>
      </c>
      <c r="E50" s="170"/>
      <c r="F50" s="170"/>
      <c r="G50" s="169" t="s">
        <v>56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57</v>
      </c>
      <c r="E61" s="172"/>
      <c r="F61" s="173" t="s">
        <v>58</v>
      </c>
      <c r="G61" s="171" t="s">
        <v>57</v>
      </c>
      <c r="H61" s="172"/>
      <c r="I61" s="172"/>
      <c r="J61" s="174" t="s">
        <v>58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59</v>
      </c>
      <c r="E65" s="175"/>
      <c r="F65" s="175"/>
      <c r="G65" s="169" t="s">
        <v>60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57</v>
      </c>
      <c r="E76" s="172"/>
      <c r="F76" s="173" t="s">
        <v>58</v>
      </c>
      <c r="G76" s="171" t="s">
        <v>57</v>
      </c>
      <c r="H76" s="172"/>
      <c r="I76" s="172"/>
      <c r="J76" s="174" t="s">
        <v>58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Instalace rekuperace v učebnách SPŠ Trutnov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112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004 - Elektroinstalace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Horská 59, 541 01 Trutnov</v>
      </c>
      <c r="G89" s="37"/>
      <c r="H89" s="37"/>
      <c r="I89" s="29" t="s">
        <v>22</v>
      </c>
      <c r="J89" s="76" t="str">
        <f>IF(J12="","",J12)</f>
        <v>24. 1. 2020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24</v>
      </c>
      <c r="D91" s="37"/>
      <c r="E91" s="37"/>
      <c r="F91" s="24" t="str">
        <f>E15</f>
        <v>Střední průmyslová škola, Trutnov, Školní 101</v>
      </c>
      <c r="G91" s="37"/>
      <c r="H91" s="37"/>
      <c r="I91" s="29" t="s">
        <v>31</v>
      </c>
      <c r="J91" s="33" t="str">
        <f>E21</f>
        <v>APA Vamberk,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5.65" customHeight="1">
      <c r="A92" s="35"/>
      <c r="B92" s="36"/>
      <c r="C92" s="29" t="s">
        <v>29</v>
      </c>
      <c r="D92" s="37"/>
      <c r="E92" s="37"/>
      <c r="F92" s="24" t="str">
        <f>IF(E18="","",E18)</f>
        <v>Vyplň údaj</v>
      </c>
      <c r="G92" s="37"/>
      <c r="H92" s="37"/>
      <c r="I92" s="29" t="s">
        <v>37</v>
      </c>
      <c r="J92" s="33" t="str">
        <f>E24</f>
        <v>Ing. Stanislav Lejsek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117</v>
      </c>
      <c r="D94" s="182"/>
      <c r="E94" s="182"/>
      <c r="F94" s="182"/>
      <c r="G94" s="182"/>
      <c r="H94" s="182"/>
      <c r="I94" s="182"/>
      <c r="J94" s="183" t="s">
        <v>118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4" t="s">
        <v>119</v>
      </c>
      <c r="D96" s="37"/>
      <c r="E96" s="37"/>
      <c r="F96" s="37"/>
      <c r="G96" s="37"/>
      <c r="H96" s="37"/>
      <c r="I96" s="37"/>
      <c r="J96" s="107">
        <f>J122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120</v>
      </c>
    </row>
    <row r="97" s="9" customFormat="1" ht="24.96" customHeight="1">
      <c r="A97" s="9"/>
      <c r="B97" s="185"/>
      <c r="C97" s="186"/>
      <c r="D97" s="187" t="s">
        <v>127</v>
      </c>
      <c r="E97" s="188"/>
      <c r="F97" s="188"/>
      <c r="G97" s="188"/>
      <c r="H97" s="188"/>
      <c r="I97" s="188"/>
      <c r="J97" s="189">
        <f>J123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1"/>
      <c r="C98" s="130"/>
      <c r="D98" s="192" t="s">
        <v>810</v>
      </c>
      <c r="E98" s="193"/>
      <c r="F98" s="193"/>
      <c r="G98" s="193"/>
      <c r="H98" s="193"/>
      <c r="I98" s="193"/>
      <c r="J98" s="194">
        <f>J124</f>
        <v>0</v>
      </c>
      <c r="K98" s="130"/>
      <c r="L98" s="19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5"/>
      <c r="C99" s="186"/>
      <c r="D99" s="187" t="s">
        <v>811</v>
      </c>
      <c r="E99" s="188"/>
      <c r="F99" s="188"/>
      <c r="G99" s="188"/>
      <c r="H99" s="188"/>
      <c r="I99" s="188"/>
      <c r="J99" s="189">
        <f>J159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812</v>
      </c>
      <c r="E100" s="193"/>
      <c r="F100" s="193"/>
      <c r="G100" s="193"/>
      <c r="H100" s="193"/>
      <c r="I100" s="193"/>
      <c r="J100" s="194">
        <f>J160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1"/>
      <c r="C101" s="130"/>
      <c r="D101" s="192" t="s">
        <v>813</v>
      </c>
      <c r="E101" s="193"/>
      <c r="F101" s="193"/>
      <c r="G101" s="193"/>
      <c r="H101" s="193"/>
      <c r="I101" s="193"/>
      <c r="J101" s="194">
        <f>J162</f>
        <v>0</v>
      </c>
      <c r="K101" s="130"/>
      <c r="L101" s="19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5"/>
      <c r="C102" s="186"/>
      <c r="D102" s="187" t="s">
        <v>132</v>
      </c>
      <c r="E102" s="188"/>
      <c r="F102" s="188"/>
      <c r="G102" s="188"/>
      <c r="H102" s="188"/>
      <c r="I102" s="188"/>
      <c r="J102" s="189">
        <f>J165</f>
        <v>0</v>
      </c>
      <c r="K102" s="186"/>
      <c r="L102" s="19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133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180" t="str">
        <f>E7</f>
        <v>Instalace rekuperace v učebnách SPŠ Trutnov</v>
      </c>
      <c r="F112" s="29"/>
      <c r="G112" s="29"/>
      <c r="H112" s="29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112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E9</f>
        <v>004 - Elektroinstalace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7"/>
      <c r="E116" s="37"/>
      <c r="F116" s="24" t="str">
        <f>F12</f>
        <v>Horská 59, 541 01 Trutnov</v>
      </c>
      <c r="G116" s="37"/>
      <c r="H116" s="37"/>
      <c r="I116" s="29" t="s">
        <v>22</v>
      </c>
      <c r="J116" s="76" t="str">
        <f>IF(J12="","",J12)</f>
        <v>24. 1. 2020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5.65" customHeight="1">
      <c r="A118" s="35"/>
      <c r="B118" s="36"/>
      <c r="C118" s="29" t="s">
        <v>24</v>
      </c>
      <c r="D118" s="37"/>
      <c r="E118" s="37"/>
      <c r="F118" s="24" t="str">
        <f>E15</f>
        <v>Střední průmyslová škola, Trutnov, Školní 101</v>
      </c>
      <c r="G118" s="37"/>
      <c r="H118" s="37"/>
      <c r="I118" s="29" t="s">
        <v>31</v>
      </c>
      <c r="J118" s="33" t="str">
        <f>E21</f>
        <v>APA Vamberk, s.r.o.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25.65" customHeight="1">
      <c r="A119" s="35"/>
      <c r="B119" s="36"/>
      <c r="C119" s="29" t="s">
        <v>29</v>
      </c>
      <c r="D119" s="37"/>
      <c r="E119" s="37"/>
      <c r="F119" s="24" t="str">
        <f>IF(E18="","",E18)</f>
        <v>Vyplň údaj</v>
      </c>
      <c r="G119" s="37"/>
      <c r="H119" s="37"/>
      <c r="I119" s="29" t="s">
        <v>37</v>
      </c>
      <c r="J119" s="33" t="str">
        <f>E24</f>
        <v>Ing. Stanislav Lejsek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196"/>
      <c r="B121" s="197"/>
      <c r="C121" s="198" t="s">
        <v>134</v>
      </c>
      <c r="D121" s="199" t="s">
        <v>67</v>
      </c>
      <c r="E121" s="199" t="s">
        <v>63</v>
      </c>
      <c r="F121" s="199" t="s">
        <v>64</v>
      </c>
      <c r="G121" s="199" t="s">
        <v>135</v>
      </c>
      <c r="H121" s="199" t="s">
        <v>136</v>
      </c>
      <c r="I121" s="199" t="s">
        <v>137</v>
      </c>
      <c r="J121" s="200" t="s">
        <v>118</v>
      </c>
      <c r="K121" s="201" t="s">
        <v>138</v>
      </c>
      <c r="L121" s="202"/>
      <c r="M121" s="97" t="s">
        <v>1</v>
      </c>
      <c r="N121" s="98" t="s">
        <v>46</v>
      </c>
      <c r="O121" s="98" t="s">
        <v>139</v>
      </c>
      <c r="P121" s="98" t="s">
        <v>140</v>
      </c>
      <c r="Q121" s="98" t="s">
        <v>141</v>
      </c>
      <c r="R121" s="98" t="s">
        <v>142</v>
      </c>
      <c r="S121" s="98" t="s">
        <v>143</v>
      </c>
      <c r="T121" s="99" t="s">
        <v>144</v>
      </c>
      <c r="U121" s="196"/>
      <c r="V121" s="196"/>
      <c r="W121" s="196"/>
      <c r="X121" s="196"/>
      <c r="Y121" s="196"/>
      <c r="Z121" s="196"/>
      <c r="AA121" s="196"/>
      <c r="AB121" s="196"/>
      <c r="AC121" s="196"/>
      <c r="AD121" s="196"/>
      <c r="AE121" s="196"/>
    </row>
    <row r="122" s="2" customFormat="1" ht="22.8" customHeight="1">
      <c r="A122" s="35"/>
      <c r="B122" s="36"/>
      <c r="C122" s="104" t="s">
        <v>145</v>
      </c>
      <c r="D122" s="37"/>
      <c r="E122" s="37"/>
      <c r="F122" s="37"/>
      <c r="G122" s="37"/>
      <c r="H122" s="37"/>
      <c r="I122" s="37"/>
      <c r="J122" s="203">
        <f>BK122</f>
        <v>0</v>
      </c>
      <c r="K122" s="37"/>
      <c r="L122" s="41"/>
      <c r="M122" s="100"/>
      <c r="N122" s="204"/>
      <c r="O122" s="101"/>
      <c r="P122" s="205">
        <f>P123+P159+P165</f>
        <v>0</v>
      </c>
      <c r="Q122" s="101"/>
      <c r="R122" s="205">
        <f>R123+R159+R165</f>
        <v>0.093100000000000002</v>
      </c>
      <c r="S122" s="101"/>
      <c r="T122" s="206">
        <f>T123+T159+T165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81</v>
      </c>
      <c r="AU122" s="14" t="s">
        <v>120</v>
      </c>
      <c r="BK122" s="207">
        <f>BK123+BK159+BK165</f>
        <v>0</v>
      </c>
    </row>
    <row r="123" s="12" customFormat="1" ht="25.92" customHeight="1">
      <c r="A123" s="12"/>
      <c r="B123" s="208"/>
      <c r="C123" s="209"/>
      <c r="D123" s="210" t="s">
        <v>81</v>
      </c>
      <c r="E123" s="211" t="s">
        <v>239</v>
      </c>
      <c r="F123" s="211" t="s">
        <v>240</v>
      </c>
      <c r="G123" s="209"/>
      <c r="H123" s="209"/>
      <c r="I123" s="212"/>
      <c r="J123" s="213">
        <f>BK123</f>
        <v>0</v>
      </c>
      <c r="K123" s="209"/>
      <c r="L123" s="214"/>
      <c r="M123" s="215"/>
      <c r="N123" s="216"/>
      <c r="O123" s="216"/>
      <c r="P123" s="217">
        <f>P124</f>
        <v>0</v>
      </c>
      <c r="Q123" s="216"/>
      <c r="R123" s="217">
        <f>R124</f>
        <v>0.093100000000000002</v>
      </c>
      <c r="S123" s="216"/>
      <c r="T123" s="218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9" t="s">
        <v>90</v>
      </c>
      <c r="AT123" s="220" t="s">
        <v>81</v>
      </c>
      <c r="AU123" s="220" t="s">
        <v>82</v>
      </c>
      <c r="AY123" s="219" t="s">
        <v>148</v>
      </c>
      <c r="BK123" s="221">
        <f>BK124</f>
        <v>0</v>
      </c>
    </row>
    <row r="124" s="12" customFormat="1" ht="22.8" customHeight="1">
      <c r="A124" s="12"/>
      <c r="B124" s="208"/>
      <c r="C124" s="209"/>
      <c r="D124" s="210" t="s">
        <v>81</v>
      </c>
      <c r="E124" s="222" t="s">
        <v>814</v>
      </c>
      <c r="F124" s="222" t="s">
        <v>815</v>
      </c>
      <c r="G124" s="209"/>
      <c r="H124" s="209"/>
      <c r="I124" s="212"/>
      <c r="J124" s="223">
        <f>BK124</f>
        <v>0</v>
      </c>
      <c r="K124" s="209"/>
      <c r="L124" s="214"/>
      <c r="M124" s="215"/>
      <c r="N124" s="216"/>
      <c r="O124" s="216"/>
      <c r="P124" s="217">
        <f>SUM(P125:P158)</f>
        <v>0</v>
      </c>
      <c r="Q124" s="216"/>
      <c r="R124" s="217">
        <f>SUM(R125:R158)</f>
        <v>0.093100000000000002</v>
      </c>
      <c r="S124" s="216"/>
      <c r="T124" s="218">
        <f>SUM(T125:T158)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9" t="s">
        <v>90</v>
      </c>
      <c r="AT124" s="220" t="s">
        <v>81</v>
      </c>
      <c r="AU124" s="220" t="s">
        <v>36</v>
      </c>
      <c r="AY124" s="219" t="s">
        <v>148</v>
      </c>
      <c r="BK124" s="221">
        <f>SUM(BK125:BK158)</f>
        <v>0</v>
      </c>
    </row>
    <row r="125" s="2" customFormat="1" ht="24.15" customHeight="1">
      <c r="A125" s="35"/>
      <c r="B125" s="36"/>
      <c r="C125" s="224" t="s">
        <v>293</v>
      </c>
      <c r="D125" s="224" t="s">
        <v>151</v>
      </c>
      <c r="E125" s="225" t="s">
        <v>816</v>
      </c>
      <c r="F125" s="226" t="s">
        <v>817</v>
      </c>
      <c r="G125" s="227" t="s">
        <v>209</v>
      </c>
      <c r="H125" s="228">
        <v>10</v>
      </c>
      <c r="I125" s="229"/>
      <c r="J125" s="230">
        <f>ROUND(I125*H125,2)</f>
        <v>0</v>
      </c>
      <c r="K125" s="231"/>
      <c r="L125" s="41"/>
      <c r="M125" s="232" t="s">
        <v>1</v>
      </c>
      <c r="N125" s="233" t="s">
        <v>47</v>
      </c>
      <c r="O125" s="88"/>
      <c r="P125" s="234">
        <f>O125*H125</f>
        <v>0</v>
      </c>
      <c r="Q125" s="234">
        <v>0</v>
      </c>
      <c r="R125" s="234">
        <f>Q125*H125</f>
        <v>0</v>
      </c>
      <c r="S125" s="234">
        <v>0</v>
      </c>
      <c r="T125" s="23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6" t="s">
        <v>216</v>
      </c>
      <c r="AT125" s="236" t="s">
        <v>151</v>
      </c>
      <c r="AU125" s="236" t="s">
        <v>90</v>
      </c>
      <c r="AY125" s="14" t="s">
        <v>148</v>
      </c>
      <c r="BE125" s="237">
        <f>IF(N125="základní",J125,0)</f>
        <v>0</v>
      </c>
      <c r="BF125" s="237">
        <f>IF(N125="snížená",J125,0)</f>
        <v>0</v>
      </c>
      <c r="BG125" s="237">
        <f>IF(N125="zákl. přenesená",J125,0)</f>
        <v>0</v>
      </c>
      <c r="BH125" s="237">
        <f>IF(N125="sníž. přenesená",J125,0)</f>
        <v>0</v>
      </c>
      <c r="BI125" s="237">
        <f>IF(N125="nulová",J125,0)</f>
        <v>0</v>
      </c>
      <c r="BJ125" s="14" t="s">
        <v>36</v>
      </c>
      <c r="BK125" s="237">
        <f>ROUND(I125*H125,2)</f>
        <v>0</v>
      </c>
      <c r="BL125" s="14" t="s">
        <v>216</v>
      </c>
      <c r="BM125" s="236" t="s">
        <v>818</v>
      </c>
    </row>
    <row r="126" s="2" customFormat="1" ht="14.4" customHeight="1">
      <c r="A126" s="35"/>
      <c r="B126" s="36"/>
      <c r="C126" s="238" t="s">
        <v>298</v>
      </c>
      <c r="D126" s="238" t="s">
        <v>157</v>
      </c>
      <c r="E126" s="239" t="s">
        <v>819</v>
      </c>
      <c r="F126" s="240" t="s">
        <v>820</v>
      </c>
      <c r="G126" s="241" t="s">
        <v>209</v>
      </c>
      <c r="H126" s="242">
        <v>10</v>
      </c>
      <c r="I126" s="243"/>
      <c r="J126" s="244">
        <f>ROUND(I126*H126,2)</f>
        <v>0</v>
      </c>
      <c r="K126" s="245"/>
      <c r="L126" s="246"/>
      <c r="M126" s="247" t="s">
        <v>1</v>
      </c>
      <c r="N126" s="248" t="s">
        <v>47</v>
      </c>
      <c r="O126" s="88"/>
      <c r="P126" s="234">
        <f>O126*H126</f>
        <v>0</v>
      </c>
      <c r="Q126" s="234">
        <v>4.0000000000000003E-05</v>
      </c>
      <c r="R126" s="234">
        <f>Q126*H126</f>
        <v>0.00040000000000000002</v>
      </c>
      <c r="S126" s="234">
        <v>0</v>
      </c>
      <c r="T126" s="23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6" t="s">
        <v>265</v>
      </c>
      <c r="AT126" s="236" t="s">
        <v>157</v>
      </c>
      <c r="AU126" s="236" t="s">
        <v>90</v>
      </c>
      <c r="AY126" s="14" t="s">
        <v>148</v>
      </c>
      <c r="BE126" s="237">
        <f>IF(N126="základní",J126,0)</f>
        <v>0</v>
      </c>
      <c r="BF126" s="237">
        <f>IF(N126="snížená",J126,0)</f>
        <v>0</v>
      </c>
      <c r="BG126" s="237">
        <f>IF(N126="zákl. přenesená",J126,0)</f>
        <v>0</v>
      </c>
      <c r="BH126" s="237">
        <f>IF(N126="sníž. přenesená",J126,0)</f>
        <v>0</v>
      </c>
      <c r="BI126" s="237">
        <f>IF(N126="nulová",J126,0)</f>
        <v>0</v>
      </c>
      <c r="BJ126" s="14" t="s">
        <v>36</v>
      </c>
      <c r="BK126" s="237">
        <f>ROUND(I126*H126,2)</f>
        <v>0</v>
      </c>
      <c r="BL126" s="14" t="s">
        <v>216</v>
      </c>
      <c r="BM126" s="236" t="s">
        <v>821</v>
      </c>
    </row>
    <row r="127" s="2" customFormat="1" ht="14.4" customHeight="1">
      <c r="A127" s="35"/>
      <c r="B127" s="36"/>
      <c r="C127" s="224" t="s">
        <v>202</v>
      </c>
      <c r="D127" s="224" t="s">
        <v>151</v>
      </c>
      <c r="E127" s="225" t="s">
        <v>822</v>
      </c>
      <c r="F127" s="226" t="s">
        <v>823</v>
      </c>
      <c r="G127" s="227" t="s">
        <v>154</v>
      </c>
      <c r="H127" s="228">
        <v>46</v>
      </c>
      <c r="I127" s="229"/>
      <c r="J127" s="230">
        <f>ROUND(I127*H127,2)</f>
        <v>0</v>
      </c>
      <c r="K127" s="231"/>
      <c r="L127" s="41"/>
      <c r="M127" s="232" t="s">
        <v>1</v>
      </c>
      <c r="N127" s="233" t="s">
        <v>47</v>
      </c>
      <c r="O127" s="88"/>
      <c r="P127" s="234">
        <f>O127*H127</f>
        <v>0</v>
      </c>
      <c r="Q127" s="234">
        <v>0</v>
      </c>
      <c r="R127" s="234">
        <f>Q127*H127</f>
        <v>0</v>
      </c>
      <c r="S127" s="234">
        <v>0</v>
      </c>
      <c r="T127" s="23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6" t="s">
        <v>216</v>
      </c>
      <c r="AT127" s="236" t="s">
        <v>151</v>
      </c>
      <c r="AU127" s="236" t="s">
        <v>90</v>
      </c>
      <c r="AY127" s="14" t="s">
        <v>148</v>
      </c>
      <c r="BE127" s="237">
        <f>IF(N127="základní",J127,0)</f>
        <v>0</v>
      </c>
      <c r="BF127" s="237">
        <f>IF(N127="snížená",J127,0)</f>
        <v>0</v>
      </c>
      <c r="BG127" s="237">
        <f>IF(N127="zákl. přenesená",J127,0)</f>
        <v>0</v>
      </c>
      <c r="BH127" s="237">
        <f>IF(N127="sníž. přenesená",J127,0)</f>
        <v>0</v>
      </c>
      <c r="BI127" s="237">
        <f>IF(N127="nulová",J127,0)</f>
        <v>0</v>
      </c>
      <c r="BJ127" s="14" t="s">
        <v>36</v>
      </c>
      <c r="BK127" s="237">
        <f>ROUND(I127*H127,2)</f>
        <v>0</v>
      </c>
      <c r="BL127" s="14" t="s">
        <v>216</v>
      </c>
      <c r="BM127" s="236" t="s">
        <v>824</v>
      </c>
    </row>
    <row r="128" s="2" customFormat="1" ht="24.15" customHeight="1">
      <c r="A128" s="35"/>
      <c r="B128" s="36"/>
      <c r="C128" s="238" t="s">
        <v>206</v>
      </c>
      <c r="D128" s="238" t="s">
        <v>157</v>
      </c>
      <c r="E128" s="239" t="s">
        <v>825</v>
      </c>
      <c r="F128" s="240" t="s">
        <v>826</v>
      </c>
      <c r="G128" s="241" t="s">
        <v>154</v>
      </c>
      <c r="H128" s="242">
        <v>46</v>
      </c>
      <c r="I128" s="243"/>
      <c r="J128" s="244">
        <f>ROUND(I128*H128,2)</f>
        <v>0</v>
      </c>
      <c r="K128" s="245"/>
      <c r="L128" s="246"/>
      <c r="M128" s="247" t="s">
        <v>1</v>
      </c>
      <c r="N128" s="248" t="s">
        <v>47</v>
      </c>
      <c r="O128" s="88"/>
      <c r="P128" s="234">
        <f>O128*H128</f>
        <v>0</v>
      </c>
      <c r="Q128" s="234">
        <v>0.00011</v>
      </c>
      <c r="R128" s="234">
        <f>Q128*H128</f>
        <v>0.0050600000000000003</v>
      </c>
      <c r="S128" s="234">
        <v>0</v>
      </c>
      <c r="T128" s="23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6" t="s">
        <v>265</v>
      </c>
      <c r="AT128" s="236" t="s">
        <v>157</v>
      </c>
      <c r="AU128" s="236" t="s">
        <v>90</v>
      </c>
      <c r="AY128" s="14" t="s">
        <v>148</v>
      </c>
      <c r="BE128" s="237">
        <f>IF(N128="základní",J128,0)</f>
        <v>0</v>
      </c>
      <c r="BF128" s="237">
        <f>IF(N128="snížená",J128,0)</f>
        <v>0</v>
      </c>
      <c r="BG128" s="237">
        <f>IF(N128="zákl. přenesená",J128,0)</f>
        <v>0</v>
      </c>
      <c r="BH128" s="237">
        <f>IF(N128="sníž. přenesená",J128,0)</f>
        <v>0</v>
      </c>
      <c r="BI128" s="237">
        <f>IF(N128="nulová",J128,0)</f>
        <v>0</v>
      </c>
      <c r="BJ128" s="14" t="s">
        <v>36</v>
      </c>
      <c r="BK128" s="237">
        <f>ROUND(I128*H128,2)</f>
        <v>0</v>
      </c>
      <c r="BL128" s="14" t="s">
        <v>216</v>
      </c>
      <c r="BM128" s="236" t="s">
        <v>827</v>
      </c>
    </row>
    <row r="129" s="2" customFormat="1" ht="24.15" customHeight="1">
      <c r="A129" s="35"/>
      <c r="B129" s="36"/>
      <c r="C129" s="238" t="s">
        <v>8</v>
      </c>
      <c r="D129" s="238" t="s">
        <v>157</v>
      </c>
      <c r="E129" s="239" t="s">
        <v>828</v>
      </c>
      <c r="F129" s="240" t="s">
        <v>829</v>
      </c>
      <c r="G129" s="241" t="s">
        <v>154</v>
      </c>
      <c r="H129" s="242">
        <v>184</v>
      </c>
      <c r="I129" s="243"/>
      <c r="J129" s="244">
        <f>ROUND(I129*H129,2)</f>
        <v>0</v>
      </c>
      <c r="K129" s="245"/>
      <c r="L129" s="246"/>
      <c r="M129" s="247" t="s">
        <v>1</v>
      </c>
      <c r="N129" s="248" t="s">
        <v>47</v>
      </c>
      <c r="O129" s="88"/>
      <c r="P129" s="234">
        <f>O129*H129</f>
        <v>0</v>
      </c>
      <c r="Q129" s="234">
        <v>0</v>
      </c>
      <c r="R129" s="234">
        <f>Q129*H129</f>
        <v>0</v>
      </c>
      <c r="S129" s="234">
        <v>0</v>
      </c>
      <c r="T129" s="23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6" t="s">
        <v>265</v>
      </c>
      <c r="AT129" s="236" t="s">
        <v>157</v>
      </c>
      <c r="AU129" s="236" t="s">
        <v>90</v>
      </c>
      <c r="AY129" s="14" t="s">
        <v>148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4" t="s">
        <v>36</v>
      </c>
      <c r="BK129" s="237">
        <f>ROUND(I129*H129,2)</f>
        <v>0</v>
      </c>
      <c r="BL129" s="14" t="s">
        <v>216</v>
      </c>
      <c r="BM129" s="236" t="s">
        <v>830</v>
      </c>
    </row>
    <row r="130" s="2" customFormat="1" ht="24.15" customHeight="1">
      <c r="A130" s="35"/>
      <c r="B130" s="36"/>
      <c r="C130" s="224" t="s">
        <v>312</v>
      </c>
      <c r="D130" s="224" t="s">
        <v>151</v>
      </c>
      <c r="E130" s="225" t="s">
        <v>831</v>
      </c>
      <c r="F130" s="226" t="s">
        <v>832</v>
      </c>
      <c r="G130" s="227" t="s">
        <v>209</v>
      </c>
      <c r="H130" s="228">
        <v>180</v>
      </c>
      <c r="I130" s="229"/>
      <c r="J130" s="230">
        <f>ROUND(I130*H130,2)</f>
        <v>0</v>
      </c>
      <c r="K130" s="231"/>
      <c r="L130" s="41"/>
      <c r="M130" s="232" t="s">
        <v>1</v>
      </c>
      <c r="N130" s="233" t="s">
        <v>47</v>
      </c>
      <c r="O130" s="88"/>
      <c r="P130" s="234">
        <f>O130*H130</f>
        <v>0</v>
      </c>
      <c r="Q130" s="234">
        <v>0</v>
      </c>
      <c r="R130" s="234">
        <f>Q130*H130</f>
        <v>0</v>
      </c>
      <c r="S130" s="234">
        <v>0</v>
      </c>
      <c r="T130" s="23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6" t="s">
        <v>216</v>
      </c>
      <c r="AT130" s="236" t="s">
        <v>151</v>
      </c>
      <c r="AU130" s="236" t="s">
        <v>90</v>
      </c>
      <c r="AY130" s="14" t="s">
        <v>148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4" t="s">
        <v>36</v>
      </c>
      <c r="BK130" s="237">
        <f>ROUND(I130*H130,2)</f>
        <v>0</v>
      </c>
      <c r="BL130" s="14" t="s">
        <v>216</v>
      </c>
      <c r="BM130" s="236" t="s">
        <v>833</v>
      </c>
    </row>
    <row r="131" s="2" customFormat="1" ht="14.4" customHeight="1">
      <c r="A131" s="35"/>
      <c r="B131" s="36"/>
      <c r="C131" s="238" t="s">
        <v>316</v>
      </c>
      <c r="D131" s="238" t="s">
        <v>157</v>
      </c>
      <c r="E131" s="239" t="s">
        <v>834</v>
      </c>
      <c r="F131" s="240" t="s">
        <v>835</v>
      </c>
      <c r="G131" s="241" t="s">
        <v>209</v>
      </c>
      <c r="H131" s="242">
        <v>180</v>
      </c>
      <c r="I131" s="243"/>
      <c r="J131" s="244">
        <f>ROUND(I131*H131,2)</f>
        <v>0</v>
      </c>
      <c r="K131" s="245"/>
      <c r="L131" s="246"/>
      <c r="M131" s="247" t="s">
        <v>1</v>
      </c>
      <c r="N131" s="248" t="s">
        <v>47</v>
      </c>
      <c r="O131" s="88"/>
      <c r="P131" s="234">
        <f>O131*H131</f>
        <v>0</v>
      </c>
      <c r="Q131" s="234">
        <v>6.9999999999999994E-05</v>
      </c>
      <c r="R131" s="234">
        <f>Q131*H131</f>
        <v>0.012599999999999998</v>
      </c>
      <c r="S131" s="234">
        <v>0</v>
      </c>
      <c r="T131" s="23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6" t="s">
        <v>265</v>
      </c>
      <c r="AT131" s="236" t="s">
        <v>157</v>
      </c>
      <c r="AU131" s="236" t="s">
        <v>90</v>
      </c>
      <c r="AY131" s="14" t="s">
        <v>148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4" t="s">
        <v>36</v>
      </c>
      <c r="BK131" s="237">
        <f>ROUND(I131*H131,2)</f>
        <v>0</v>
      </c>
      <c r="BL131" s="14" t="s">
        <v>216</v>
      </c>
      <c r="BM131" s="236" t="s">
        <v>836</v>
      </c>
    </row>
    <row r="132" s="2" customFormat="1" ht="24.15" customHeight="1">
      <c r="A132" s="35"/>
      <c r="B132" s="36"/>
      <c r="C132" s="224" t="s">
        <v>283</v>
      </c>
      <c r="D132" s="224" t="s">
        <v>151</v>
      </c>
      <c r="E132" s="225" t="s">
        <v>837</v>
      </c>
      <c r="F132" s="226" t="s">
        <v>838</v>
      </c>
      <c r="G132" s="227" t="s">
        <v>209</v>
      </c>
      <c r="H132" s="228">
        <v>50</v>
      </c>
      <c r="I132" s="229"/>
      <c r="J132" s="230">
        <f>ROUND(I132*H132,2)</f>
        <v>0</v>
      </c>
      <c r="K132" s="231"/>
      <c r="L132" s="41"/>
      <c r="M132" s="232" t="s">
        <v>1</v>
      </c>
      <c r="N132" s="233" t="s">
        <v>47</v>
      </c>
      <c r="O132" s="88"/>
      <c r="P132" s="234">
        <f>O132*H132</f>
        <v>0</v>
      </c>
      <c r="Q132" s="234">
        <v>0</v>
      </c>
      <c r="R132" s="234">
        <f>Q132*H132</f>
        <v>0</v>
      </c>
      <c r="S132" s="234">
        <v>0</v>
      </c>
      <c r="T132" s="23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6" t="s">
        <v>216</v>
      </c>
      <c r="AT132" s="236" t="s">
        <v>151</v>
      </c>
      <c r="AU132" s="236" t="s">
        <v>90</v>
      </c>
      <c r="AY132" s="14" t="s">
        <v>148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4" t="s">
        <v>36</v>
      </c>
      <c r="BK132" s="237">
        <f>ROUND(I132*H132,2)</f>
        <v>0</v>
      </c>
      <c r="BL132" s="14" t="s">
        <v>216</v>
      </c>
      <c r="BM132" s="236" t="s">
        <v>839</v>
      </c>
    </row>
    <row r="133" s="2" customFormat="1" ht="14.4" customHeight="1">
      <c r="A133" s="35"/>
      <c r="B133" s="36"/>
      <c r="C133" s="238" t="s">
        <v>265</v>
      </c>
      <c r="D133" s="238" t="s">
        <v>157</v>
      </c>
      <c r="E133" s="239" t="s">
        <v>840</v>
      </c>
      <c r="F133" s="240" t="s">
        <v>841</v>
      </c>
      <c r="G133" s="241" t="s">
        <v>209</v>
      </c>
      <c r="H133" s="242">
        <v>50</v>
      </c>
      <c r="I133" s="243"/>
      <c r="J133" s="244">
        <f>ROUND(I133*H133,2)</f>
        <v>0</v>
      </c>
      <c r="K133" s="245"/>
      <c r="L133" s="246"/>
      <c r="M133" s="247" t="s">
        <v>1</v>
      </c>
      <c r="N133" s="248" t="s">
        <v>47</v>
      </c>
      <c r="O133" s="88"/>
      <c r="P133" s="234">
        <f>O133*H133</f>
        <v>0</v>
      </c>
      <c r="Q133" s="234">
        <v>0.00012</v>
      </c>
      <c r="R133" s="234">
        <f>Q133*H133</f>
        <v>0.0060000000000000001</v>
      </c>
      <c r="S133" s="234">
        <v>0</v>
      </c>
      <c r="T133" s="23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6" t="s">
        <v>265</v>
      </c>
      <c r="AT133" s="236" t="s">
        <v>157</v>
      </c>
      <c r="AU133" s="236" t="s">
        <v>90</v>
      </c>
      <c r="AY133" s="14" t="s">
        <v>148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4" t="s">
        <v>36</v>
      </c>
      <c r="BK133" s="237">
        <f>ROUND(I133*H133,2)</f>
        <v>0</v>
      </c>
      <c r="BL133" s="14" t="s">
        <v>216</v>
      </c>
      <c r="BM133" s="236" t="s">
        <v>842</v>
      </c>
    </row>
    <row r="134" s="2" customFormat="1" ht="24.15" customHeight="1">
      <c r="A134" s="35"/>
      <c r="B134" s="36"/>
      <c r="C134" s="224" t="s">
        <v>36</v>
      </c>
      <c r="D134" s="224" t="s">
        <v>151</v>
      </c>
      <c r="E134" s="225" t="s">
        <v>843</v>
      </c>
      <c r="F134" s="226" t="s">
        <v>844</v>
      </c>
      <c r="G134" s="227" t="s">
        <v>209</v>
      </c>
      <c r="H134" s="228">
        <v>150</v>
      </c>
      <c r="I134" s="229"/>
      <c r="J134" s="230">
        <f>ROUND(I134*H134,2)</f>
        <v>0</v>
      </c>
      <c r="K134" s="231"/>
      <c r="L134" s="41"/>
      <c r="M134" s="232" t="s">
        <v>1</v>
      </c>
      <c r="N134" s="233" t="s">
        <v>47</v>
      </c>
      <c r="O134" s="88"/>
      <c r="P134" s="234">
        <f>O134*H134</f>
        <v>0</v>
      </c>
      <c r="Q134" s="234">
        <v>0</v>
      </c>
      <c r="R134" s="234">
        <f>Q134*H134</f>
        <v>0</v>
      </c>
      <c r="S134" s="234">
        <v>0</v>
      </c>
      <c r="T134" s="23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6" t="s">
        <v>216</v>
      </c>
      <c r="AT134" s="236" t="s">
        <v>151</v>
      </c>
      <c r="AU134" s="236" t="s">
        <v>90</v>
      </c>
      <c r="AY134" s="14" t="s">
        <v>148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4" t="s">
        <v>36</v>
      </c>
      <c r="BK134" s="237">
        <f>ROUND(I134*H134,2)</f>
        <v>0</v>
      </c>
      <c r="BL134" s="14" t="s">
        <v>216</v>
      </c>
      <c r="BM134" s="236" t="s">
        <v>845</v>
      </c>
    </row>
    <row r="135" s="2" customFormat="1" ht="14.4" customHeight="1">
      <c r="A135" s="35"/>
      <c r="B135" s="36"/>
      <c r="C135" s="238" t="s">
        <v>90</v>
      </c>
      <c r="D135" s="238" t="s">
        <v>157</v>
      </c>
      <c r="E135" s="239" t="s">
        <v>846</v>
      </c>
      <c r="F135" s="240" t="s">
        <v>847</v>
      </c>
      <c r="G135" s="241" t="s">
        <v>209</v>
      </c>
      <c r="H135" s="242">
        <v>150</v>
      </c>
      <c r="I135" s="243"/>
      <c r="J135" s="244">
        <f>ROUND(I135*H135,2)</f>
        <v>0</v>
      </c>
      <c r="K135" s="245"/>
      <c r="L135" s="246"/>
      <c r="M135" s="247" t="s">
        <v>1</v>
      </c>
      <c r="N135" s="248" t="s">
        <v>47</v>
      </c>
      <c r="O135" s="88"/>
      <c r="P135" s="234">
        <f>O135*H135</f>
        <v>0</v>
      </c>
      <c r="Q135" s="234">
        <v>0.00017000000000000001</v>
      </c>
      <c r="R135" s="234">
        <f>Q135*H135</f>
        <v>0.025500000000000002</v>
      </c>
      <c r="S135" s="234">
        <v>0</v>
      </c>
      <c r="T135" s="23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6" t="s">
        <v>265</v>
      </c>
      <c r="AT135" s="236" t="s">
        <v>157</v>
      </c>
      <c r="AU135" s="236" t="s">
        <v>90</v>
      </c>
      <c r="AY135" s="14" t="s">
        <v>148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4" t="s">
        <v>36</v>
      </c>
      <c r="BK135" s="237">
        <f>ROUND(I135*H135,2)</f>
        <v>0</v>
      </c>
      <c r="BL135" s="14" t="s">
        <v>216</v>
      </c>
      <c r="BM135" s="236" t="s">
        <v>848</v>
      </c>
    </row>
    <row r="136" s="2" customFormat="1" ht="24.15" customHeight="1">
      <c r="A136" s="35"/>
      <c r="B136" s="36"/>
      <c r="C136" s="224" t="s">
        <v>149</v>
      </c>
      <c r="D136" s="224" t="s">
        <v>151</v>
      </c>
      <c r="E136" s="225" t="s">
        <v>849</v>
      </c>
      <c r="F136" s="226" t="s">
        <v>850</v>
      </c>
      <c r="G136" s="227" t="s">
        <v>209</v>
      </c>
      <c r="H136" s="228">
        <v>140</v>
      </c>
      <c r="I136" s="229"/>
      <c r="J136" s="230">
        <f>ROUND(I136*H136,2)</f>
        <v>0</v>
      </c>
      <c r="K136" s="231"/>
      <c r="L136" s="41"/>
      <c r="M136" s="232" t="s">
        <v>1</v>
      </c>
      <c r="N136" s="233" t="s">
        <v>47</v>
      </c>
      <c r="O136" s="88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6" t="s">
        <v>216</v>
      </c>
      <c r="AT136" s="236" t="s">
        <v>151</v>
      </c>
      <c r="AU136" s="236" t="s">
        <v>90</v>
      </c>
      <c r="AY136" s="14" t="s">
        <v>148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4" t="s">
        <v>36</v>
      </c>
      <c r="BK136" s="237">
        <f>ROUND(I136*H136,2)</f>
        <v>0</v>
      </c>
      <c r="BL136" s="14" t="s">
        <v>216</v>
      </c>
      <c r="BM136" s="236" t="s">
        <v>851</v>
      </c>
    </row>
    <row r="137" s="2" customFormat="1" ht="14.4" customHeight="1">
      <c r="A137" s="35"/>
      <c r="B137" s="36"/>
      <c r="C137" s="238" t="s">
        <v>155</v>
      </c>
      <c r="D137" s="238" t="s">
        <v>157</v>
      </c>
      <c r="E137" s="239" t="s">
        <v>852</v>
      </c>
      <c r="F137" s="240" t="s">
        <v>853</v>
      </c>
      <c r="G137" s="241" t="s">
        <v>209</v>
      </c>
      <c r="H137" s="242">
        <v>140</v>
      </c>
      <c r="I137" s="243"/>
      <c r="J137" s="244">
        <f>ROUND(I137*H137,2)</f>
        <v>0</v>
      </c>
      <c r="K137" s="245"/>
      <c r="L137" s="246"/>
      <c r="M137" s="247" t="s">
        <v>1</v>
      </c>
      <c r="N137" s="248" t="s">
        <v>47</v>
      </c>
      <c r="O137" s="88"/>
      <c r="P137" s="234">
        <f>O137*H137</f>
        <v>0</v>
      </c>
      <c r="Q137" s="234">
        <v>0.00025000000000000001</v>
      </c>
      <c r="R137" s="234">
        <f>Q137*H137</f>
        <v>0.035000000000000003</v>
      </c>
      <c r="S137" s="234">
        <v>0</v>
      </c>
      <c r="T137" s="23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6" t="s">
        <v>265</v>
      </c>
      <c r="AT137" s="236" t="s">
        <v>157</v>
      </c>
      <c r="AU137" s="236" t="s">
        <v>90</v>
      </c>
      <c r="AY137" s="14" t="s">
        <v>148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4" t="s">
        <v>36</v>
      </c>
      <c r="BK137" s="237">
        <f>ROUND(I137*H137,2)</f>
        <v>0</v>
      </c>
      <c r="BL137" s="14" t="s">
        <v>216</v>
      </c>
      <c r="BM137" s="236" t="s">
        <v>854</v>
      </c>
    </row>
    <row r="138" s="2" customFormat="1" ht="24.15" customHeight="1">
      <c r="A138" s="35"/>
      <c r="B138" s="36"/>
      <c r="C138" s="224" t="s">
        <v>171</v>
      </c>
      <c r="D138" s="224" t="s">
        <v>151</v>
      </c>
      <c r="E138" s="225" t="s">
        <v>855</v>
      </c>
      <c r="F138" s="226" t="s">
        <v>856</v>
      </c>
      <c r="G138" s="227" t="s">
        <v>154</v>
      </c>
      <c r="H138" s="228">
        <v>8</v>
      </c>
      <c r="I138" s="229"/>
      <c r="J138" s="230">
        <f>ROUND(I138*H138,2)</f>
        <v>0</v>
      </c>
      <c r="K138" s="231"/>
      <c r="L138" s="41"/>
      <c r="M138" s="232" t="s">
        <v>1</v>
      </c>
      <c r="N138" s="233" t="s">
        <v>47</v>
      </c>
      <c r="O138" s="88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6" t="s">
        <v>216</v>
      </c>
      <c r="AT138" s="236" t="s">
        <v>151</v>
      </c>
      <c r="AU138" s="236" t="s">
        <v>90</v>
      </c>
      <c r="AY138" s="14" t="s">
        <v>148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4" t="s">
        <v>36</v>
      </c>
      <c r="BK138" s="237">
        <f>ROUND(I138*H138,2)</f>
        <v>0</v>
      </c>
      <c r="BL138" s="14" t="s">
        <v>216</v>
      </c>
      <c r="BM138" s="236" t="s">
        <v>857</v>
      </c>
    </row>
    <row r="139" s="2" customFormat="1" ht="24.15" customHeight="1">
      <c r="A139" s="35"/>
      <c r="B139" s="36"/>
      <c r="C139" s="224" t="s">
        <v>169</v>
      </c>
      <c r="D139" s="224" t="s">
        <v>151</v>
      </c>
      <c r="E139" s="225" t="s">
        <v>858</v>
      </c>
      <c r="F139" s="226" t="s">
        <v>859</v>
      </c>
      <c r="G139" s="227" t="s">
        <v>154</v>
      </c>
      <c r="H139" s="228">
        <v>16</v>
      </c>
      <c r="I139" s="229"/>
      <c r="J139" s="230">
        <f>ROUND(I139*H139,2)</f>
        <v>0</v>
      </c>
      <c r="K139" s="231"/>
      <c r="L139" s="41"/>
      <c r="M139" s="232" t="s">
        <v>1</v>
      </c>
      <c r="N139" s="233" t="s">
        <v>47</v>
      </c>
      <c r="O139" s="88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6" t="s">
        <v>216</v>
      </c>
      <c r="AT139" s="236" t="s">
        <v>151</v>
      </c>
      <c r="AU139" s="236" t="s">
        <v>90</v>
      </c>
      <c r="AY139" s="14" t="s">
        <v>148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4" t="s">
        <v>36</v>
      </c>
      <c r="BK139" s="237">
        <f>ROUND(I139*H139,2)</f>
        <v>0</v>
      </c>
      <c r="BL139" s="14" t="s">
        <v>216</v>
      </c>
      <c r="BM139" s="236" t="s">
        <v>860</v>
      </c>
    </row>
    <row r="140" s="2" customFormat="1" ht="14.4" customHeight="1">
      <c r="A140" s="35"/>
      <c r="B140" s="36"/>
      <c r="C140" s="224" t="s">
        <v>229</v>
      </c>
      <c r="D140" s="224" t="s">
        <v>151</v>
      </c>
      <c r="E140" s="225" t="s">
        <v>861</v>
      </c>
      <c r="F140" s="226" t="s">
        <v>862</v>
      </c>
      <c r="G140" s="227" t="s">
        <v>154</v>
      </c>
      <c r="H140" s="228">
        <v>8</v>
      </c>
      <c r="I140" s="229"/>
      <c r="J140" s="230">
        <f>ROUND(I140*H140,2)</f>
        <v>0</v>
      </c>
      <c r="K140" s="231"/>
      <c r="L140" s="41"/>
      <c r="M140" s="232" t="s">
        <v>1</v>
      </c>
      <c r="N140" s="233" t="s">
        <v>47</v>
      </c>
      <c r="O140" s="88"/>
      <c r="P140" s="234">
        <f>O140*H140</f>
        <v>0</v>
      </c>
      <c r="Q140" s="234">
        <v>0</v>
      </c>
      <c r="R140" s="234">
        <f>Q140*H140</f>
        <v>0</v>
      </c>
      <c r="S140" s="234">
        <v>0</v>
      </c>
      <c r="T140" s="23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6" t="s">
        <v>216</v>
      </c>
      <c r="AT140" s="236" t="s">
        <v>151</v>
      </c>
      <c r="AU140" s="236" t="s">
        <v>90</v>
      </c>
      <c r="AY140" s="14" t="s">
        <v>148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4" t="s">
        <v>36</v>
      </c>
      <c r="BK140" s="237">
        <f>ROUND(I140*H140,2)</f>
        <v>0</v>
      </c>
      <c r="BL140" s="14" t="s">
        <v>216</v>
      </c>
      <c r="BM140" s="236" t="s">
        <v>863</v>
      </c>
    </row>
    <row r="141" s="2" customFormat="1" ht="14.4" customHeight="1">
      <c r="A141" s="35"/>
      <c r="B141" s="36"/>
      <c r="C141" s="238" t="s">
        <v>235</v>
      </c>
      <c r="D141" s="238" t="s">
        <v>157</v>
      </c>
      <c r="E141" s="239" t="s">
        <v>864</v>
      </c>
      <c r="F141" s="240" t="s">
        <v>865</v>
      </c>
      <c r="G141" s="241" t="s">
        <v>154</v>
      </c>
      <c r="H141" s="242">
        <v>2</v>
      </c>
      <c r="I141" s="243"/>
      <c r="J141" s="244">
        <f>ROUND(I141*H141,2)</f>
        <v>0</v>
      </c>
      <c r="K141" s="245"/>
      <c r="L141" s="246"/>
      <c r="M141" s="247" t="s">
        <v>1</v>
      </c>
      <c r="N141" s="248" t="s">
        <v>47</v>
      </c>
      <c r="O141" s="88"/>
      <c r="P141" s="234">
        <f>O141*H141</f>
        <v>0</v>
      </c>
      <c r="Q141" s="234">
        <v>0.00040000000000000002</v>
      </c>
      <c r="R141" s="234">
        <f>Q141*H141</f>
        <v>0.00080000000000000004</v>
      </c>
      <c r="S141" s="234">
        <v>0</v>
      </c>
      <c r="T141" s="23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6" t="s">
        <v>265</v>
      </c>
      <c r="AT141" s="236" t="s">
        <v>157</v>
      </c>
      <c r="AU141" s="236" t="s">
        <v>90</v>
      </c>
      <c r="AY141" s="14" t="s">
        <v>148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4" t="s">
        <v>36</v>
      </c>
      <c r="BK141" s="237">
        <f>ROUND(I141*H141,2)</f>
        <v>0</v>
      </c>
      <c r="BL141" s="14" t="s">
        <v>216</v>
      </c>
      <c r="BM141" s="236" t="s">
        <v>866</v>
      </c>
    </row>
    <row r="142" s="2" customFormat="1" ht="14.4" customHeight="1">
      <c r="A142" s="35"/>
      <c r="B142" s="36"/>
      <c r="C142" s="238" t="s">
        <v>7</v>
      </c>
      <c r="D142" s="238" t="s">
        <v>157</v>
      </c>
      <c r="E142" s="239" t="s">
        <v>867</v>
      </c>
      <c r="F142" s="240" t="s">
        <v>868</v>
      </c>
      <c r="G142" s="241" t="s">
        <v>154</v>
      </c>
      <c r="H142" s="242">
        <v>5</v>
      </c>
      <c r="I142" s="243"/>
      <c r="J142" s="244">
        <f>ROUND(I142*H142,2)</f>
        <v>0</v>
      </c>
      <c r="K142" s="245"/>
      <c r="L142" s="246"/>
      <c r="M142" s="247" t="s">
        <v>1</v>
      </c>
      <c r="N142" s="248" t="s">
        <v>47</v>
      </c>
      <c r="O142" s="88"/>
      <c r="P142" s="234">
        <f>O142*H142</f>
        <v>0</v>
      </c>
      <c r="Q142" s="234">
        <v>0.00040000000000000002</v>
      </c>
      <c r="R142" s="234">
        <f>Q142*H142</f>
        <v>0.002</v>
      </c>
      <c r="S142" s="234">
        <v>0</v>
      </c>
      <c r="T142" s="23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6" t="s">
        <v>265</v>
      </c>
      <c r="AT142" s="236" t="s">
        <v>157</v>
      </c>
      <c r="AU142" s="236" t="s">
        <v>90</v>
      </c>
      <c r="AY142" s="14" t="s">
        <v>148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4" t="s">
        <v>36</v>
      </c>
      <c r="BK142" s="237">
        <f>ROUND(I142*H142,2)</f>
        <v>0</v>
      </c>
      <c r="BL142" s="14" t="s">
        <v>216</v>
      </c>
      <c r="BM142" s="236" t="s">
        <v>869</v>
      </c>
    </row>
    <row r="143" s="2" customFormat="1" ht="14.4" customHeight="1">
      <c r="A143" s="35"/>
      <c r="B143" s="36"/>
      <c r="C143" s="238" t="s">
        <v>258</v>
      </c>
      <c r="D143" s="238" t="s">
        <v>157</v>
      </c>
      <c r="E143" s="239" t="s">
        <v>870</v>
      </c>
      <c r="F143" s="240" t="s">
        <v>871</v>
      </c>
      <c r="G143" s="241" t="s">
        <v>154</v>
      </c>
      <c r="H143" s="242">
        <v>1</v>
      </c>
      <c r="I143" s="243"/>
      <c r="J143" s="244">
        <f>ROUND(I143*H143,2)</f>
        <v>0</v>
      </c>
      <c r="K143" s="245"/>
      <c r="L143" s="246"/>
      <c r="M143" s="247" t="s">
        <v>1</v>
      </c>
      <c r="N143" s="248" t="s">
        <v>47</v>
      </c>
      <c r="O143" s="88"/>
      <c r="P143" s="234">
        <f>O143*H143</f>
        <v>0</v>
      </c>
      <c r="Q143" s="234">
        <v>0.00040000000000000002</v>
      </c>
      <c r="R143" s="234">
        <f>Q143*H143</f>
        <v>0.00040000000000000002</v>
      </c>
      <c r="S143" s="234">
        <v>0</v>
      </c>
      <c r="T143" s="23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6" t="s">
        <v>265</v>
      </c>
      <c r="AT143" s="236" t="s">
        <v>157</v>
      </c>
      <c r="AU143" s="236" t="s">
        <v>90</v>
      </c>
      <c r="AY143" s="14" t="s">
        <v>148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4" t="s">
        <v>36</v>
      </c>
      <c r="BK143" s="237">
        <f>ROUND(I143*H143,2)</f>
        <v>0</v>
      </c>
      <c r="BL143" s="14" t="s">
        <v>216</v>
      </c>
      <c r="BM143" s="236" t="s">
        <v>872</v>
      </c>
    </row>
    <row r="144" s="2" customFormat="1" ht="14.4" customHeight="1">
      <c r="A144" s="35"/>
      <c r="B144" s="36"/>
      <c r="C144" s="224" t="s">
        <v>246</v>
      </c>
      <c r="D144" s="224" t="s">
        <v>151</v>
      </c>
      <c r="E144" s="225" t="s">
        <v>873</v>
      </c>
      <c r="F144" s="226" t="s">
        <v>874</v>
      </c>
      <c r="G144" s="227" t="s">
        <v>154</v>
      </c>
      <c r="H144" s="228">
        <v>8</v>
      </c>
      <c r="I144" s="229"/>
      <c r="J144" s="230">
        <f>ROUND(I144*H144,2)</f>
        <v>0</v>
      </c>
      <c r="K144" s="231"/>
      <c r="L144" s="41"/>
      <c r="M144" s="232" t="s">
        <v>1</v>
      </c>
      <c r="N144" s="233" t="s">
        <v>47</v>
      </c>
      <c r="O144" s="88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6" t="s">
        <v>216</v>
      </c>
      <c r="AT144" s="236" t="s">
        <v>151</v>
      </c>
      <c r="AU144" s="236" t="s">
        <v>90</v>
      </c>
      <c r="AY144" s="14" t="s">
        <v>148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4" t="s">
        <v>36</v>
      </c>
      <c r="BK144" s="237">
        <f>ROUND(I144*H144,2)</f>
        <v>0</v>
      </c>
      <c r="BL144" s="14" t="s">
        <v>216</v>
      </c>
      <c r="BM144" s="236" t="s">
        <v>875</v>
      </c>
    </row>
    <row r="145" s="2" customFormat="1" ht="14.4" customHeight="1">
      <c r="A145" s="35"/>
      <c r="B145" s="36"/>
      <c r="C145" s="238" t="s">
        <v>254</v>
      </c>
      <c r="D145" s="238" t="s">
        <v>157</v>
      </c>
      <c r="E145" s="239" t="s">
        <v>876</v>
      </c>
      <c r="F145" s="240" t="s">
        <v>877</v>
      </c>
      <c r="G145" s="241" t="s">
        <v>154</v>
      </c>
      <c r="H145" s="242">
        <v>1</v>
      </c>
      <c r="I145" s="243"/>
      <c r="J145" s="244">
        <f>ROUND(I145*H145,2)</f>
        <v>0</v>
      </c>
      <c r="K145" s="245"/>
      <c r="L145" s="246"/>
      <c r="M145" s="247" t="s">
        <v>1</v>
      </c>
      <c r="N145" s="248" t="s">
        <v>47</v>
      </c>
      <c r="O145" s="88"/>
      <c r="P145" s="234">
        <f>O145*H145</f>
        <v>0</v>
      </c>
      <c r="Q145" s="234">
        <v>0.00040000000000000002</v>
      </c>
      <c r="R145" s="234">
        <f>Q145*H145</f>
        <v>0.00040000000000000002</v>
      </c>
      <c r="S145" s="234">
        <v>0</v>
      </c>
      <c r="T145" s="23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6" t="s">
        <v>265</v>
      </c>
      <c r="AT145" s="236" t="s">
        <v>157</v>
      </c>
      <c r="AU145" s="236" t="s">
        <v>90</v>
      </c>
      <c r="AY145" s="14" t="s">
        <v>148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4" t="s">
        <v>36</v>
      </c>
      <c r="BK145" s="237">
        <f>ROUND(I145*H145,2)</f>
        <v>0</v>
      </c>
      <c r="BL145" s="14" t="s">
        <v>216</v>
      </c>
      <c r="BM145" s="236" t="s">
        <v>878</v>
      </c>
    </row>
    <row r="146" s="2" customFormat="1" ht="14.4" customHeight="1">
      <c r="A146" s="35"/>
      <c r="B146" s="36"/>
      <c r="C146" s="238" t="s">
        <v>262</v>
      </c>
      <c r="D146" s="238" t="s">
        <v>157</v>
      </c>
      <c r="E146" s="239" t="s">
        <v>879</v>
      </c>
      <c r="F146" s="240" t="s">
        <v>880</v>
      </c>
      <c r="G146" s="241" t="s">
        <v>154</v>
      </c>
      <c r="H146" s="242">
        <v>4</v>
      </c>
      <c r="I146" s="243"/>
      <c r="J146" s="244">
        <f>ROUND(I146*H146,2)</f>
        <v>0</v>
      </c>
      <c r="K146" s="245"/>
      <c r="L146" s="246"/>
      <c r="M146" s="247" t="s">
        <v>1</v>
      </c>
      <c r="N146" s="248" t="s">
        <v>47</v>
      </c>
      <c r="O146" s="88"/>
      <c r="P146" s="234">
        <f>O146*H146</f>
        <v>0</v>
      </c>
      <c r="Q146" s="234">
        <v>0.00040000000000000002</v>
      </c>
      <c r="R146" s="234">
        <f>Q146*H146</f>
        <v>0.0016000000000000001</v>
      </c>
      <c r="S146" s="234">
        <v>0</v>
      </c>
      <c r="T146" s="23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6" t="s">
        <v>265</v>
      </c>
      <c r="AT146" s="236" t="s">
        <v>157</v>
      </c>
      <c r="AU146" s="236" t="s">
        <v>90</v>
      </c>
      <c r="AY146" s="14" t="s">
        <v>148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4" t="s">
        <v>36</v>
      </c>
      <c r="BK146" s="237">
        <f>ROUND(I146*H146,2)</f>
        <v>0</v>
      </c>
      <c r="BL146" s="14" t="s">
        <v>216</v>
      </c>
      <c r="BM146" s="236" t="s">
        <v>881</v>
      </c>
    </row>
    <row r="147" s="2" customFormat="1" ht="14.4" customHeight="1">
      <c r="A147" s="35"/>
      <c r="B147" s="36"/>
      <c r="C147" s="238" t="s">
        <v>267</v>
      </c>
      <c r="D147" s="238" t="s">
        <v>157</v>
      </c>
      <c r="E147" s="239" t="s">
        <v>882</v>
      </c>
      <c r="F147" s="240" t="s">
        <v>883</v>
      </c>
      <c r="G147" s="241" t="s">
        <v>154</v>
      </c>
      <c r="H147" s="242">
        <v>3</v>
      </c>
      <c r="I147" s="243"/>
      <c r="J147" s="244">
        <f>ROUND(I147*H147,2)</f>
        <v>0</v>
      </c>
      <c r="K147" s="245"/>
      <c r="L147" s="246"/>
      <c r="M147" s="247" t="s">
        <v>1</v>
      </c>
      <c r="N147" s="248" t="s">
        <v>47</v>
      </c>
      <c r="O147" s="88"/>
      <c r="P147" s="234">
        <f>O147*H147</f>
        <v>0</v>
      </c>
      <c r="Q147" s="234">
        <v>0.00040000000000000002</v>
      </c>
      <c r="R147" s="234">
        <f>Q147*H147</f>
        <v>0.0012000000000000001</v>
      </c>
      <c r="S147" s="234">
        <v>0</v>
      </c>
      <c r="T147" s="23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6" t="s">
        <v>265</v>
      </c>
      <c r="AT147" s="236" t="s">
        <v>157</v>
      </c>
      <c r="AU147" s="236" t="s">
        <v>90</v>
      </c>
      <c r="AY147" s="14" t="s">
        <v>148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4" t="s">
        <v>36</v>
      </c>
      <c r="BK147" s="237">
        <f>ROUND(I147*H147,2)</f>
        <v>0</v>
      </c>
      <c r="BL147" s="14" t="s">
        <v>216</v>
      </c>
      <c r="BM147" s="236" t="s">
        <v>884</v>
      </c>
    </row>
    <row r="148" s="2" customFormat="1" ht="14.4" customHeight="1">
      <c r="A148" s="35"/>
      <c r="B148" s="36"/>
      <c r="C148" s="224" t="s">
        <v>320</v>
      </c>
      <c r="D148" s="224" t="s">
        <v>151</v>
      </c>
      <c r="E148" s="225" t="s">
        <v>885</v>
      </c>
      <c r="F148" s="226" t="s">
        <v>886</v>
      </c>
      <c r="G148" s="227" t="s">
        <v>887</v>
      </c>
      <c r="H148" s="228">
        <v>1</v>
      </c>
      <c r="I148" s="229"/>
      <c r="J148" s="230">
        <f>ROUND(I148*H148,2)</f>
        <v>0</v>
      </c>
      <c r="K148" s="231"/>
      <c r="L148" s="41"/>
      <c r="M148" s="232" t="s">
        <v>1</v>
      </c>
      <c r="N148" s="233" t="s">
        <v>47</v>
      </c>
      <c r="O148" s="88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6" t="s">
        <v>216</v>
      </c>
      <c r="AT148" s="236" t="s">
        <v>151</v>
      </c>
      <c r="AU148" s="236" t="s">
        <v>90</v>
      </c>
      <c r="AY148" s="14" t="s">
        <v>148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4" t="s">
        <v>36</v>
      </c>
      <c r="BK148" s="237">
        <f>ROUND(I148*H148,2)</f>
        <v>0</v>
      </c>
      <c r="BL148" s="14" t="s">
        <v>216</v>
      </c>
      <c r="BM148" s="236" t="s">
        <v>888</v>
      </c>
    </row>
    <row r="149" s="2" customFormat="1" ht="24.15" customHeight="1">
      <c r="A149" s="35"/>
      <c r="B149" s="36"/>
      <c r="C149" s="224" t="s">
        <v>194</v>
      </c>
      <c r="D149" s="224" t="s">
        <v>151</v>
      </c>
      <c r="E149" s="225" t="s">
        <v>889</v>
      </c>
      <c r="F149" s="226" t="s">
        <v>890</v>
      </c>
      <c r="G149" s="227" t="s">
        <v>154</v>
      </c>
      <c r="H149" s="228">
        <v>4</v>
      </c>
      <c r="I149" s="229"/>
      <c r="J149" s="230">
        <f>ROUND(I149*H149,2)</f>
        <v>0</v>
      </c>
      <c r="K149" s="231"/>
      <c r="L149" s="41"/>
      <c r="M149" s="232" t="s">
        <v>1</v>
      </c>
      <c r="N149" s="233" t="s">
        <v>47</v>
      </c>
      <c r="O149" s="88"/>
      <c r="P149" s="234">
        <f>O149*H149</f>
        <v>0</v>
      </c>
      <c r="Q149" s="234">
        <v>0</v>
      </c>
      <c r="R149" s="234">
        <f>Q149*H149</f>
        <v>0</v>
      </c>
      <c r="S149" s="234">
        <v>0</v>
      </c>
      <c r="T149" s="23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6" t="s">
        <v>216</v>
      </c>
      <c r="AT149" s="236" t="s">
        <v>151</v>
      </c>
      <c r="AU149" s="236" t="s">
        <v>90</v>
      </c>
      <c r="AY149" s="14" t="s">
        <v>148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4" t="s">
        <v>36</v>
      </c>
      <c r="BK149" s="237">
        <f>ROUND(I149*H149,2)</f>
        <v>0</v>
      </c>
      <c r="BL149" s="14" t="s">
        <v>216</v>
      </c>
      <c r="BM149" s="236" t="s">
        <v>891</v>
      </c>
    </row>
    <row r="150" s="2" customFormat="1" ht="24.15" customHeight="1">
      <c r="A150" s="35"/>
      <c r="B150" s="36"/>
      <c r="C150" s="224" t="s">
        <v>190</v>
      </c>
      <c r="D150" s="224" t="s">
        <v>151</v>
      </c>
      <c r="E150" s="225" t="s">
        <v>892</v>
      </c>
      <c r="F150" s="226" t="s">
        <v>893</v>
      </c>
      <c r="G150" s="227" t="s">
        <v>154</v>
      </c>
      <c r="H150" s="228">
        <v>8</v>
      </c>
      <c r="I150" s="229"/>
      <c r="J150" s="230">
        <f>ROUND(I150*H150,2)</f>
        <v>0</v>
      </c>
      <c r="K150" s="231"/>
      <c r="L150" s="41"/>
      <c r="M150" s="232" t="s">
        <v>1</v>
      </c>
      <c r="N150" s="233" t="s">
        <v>47</v>
      </c>
      <c r="O150" s="88"/>
      <c r="P150" s="234">
        <f>O150*H150</f>
        <v>0</v>
      </c>
      <c r="Q150" s="234">
        <v>0</v>
      </c>
      <c r="R150" s="234">
        <f>Q150*H150</f>
        <v>0</v>
      </c>
      <c r="S150" s="234">
        <v>0</v>
      </c>
      <c r="T150" s="23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6" t="s">
        <v>216</v>
      </c>
      <c r="AT150" s="236" t="s">
        <v>151</v>
      </c>
      <c r="AU150" s="236" t="s">
        <v>90</v>
      </c>
      <c r="AY150" s="14" t="s">
        <v>148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4" t="s">
        <v>36</v>
      </c>
      <c r="BK150" s="237">
        <f>ROUND(I150*H150,2)</f>
        <v>0</v>
      </c>
      <c r="BL150" s="14" t="s">
        <v>216</v>
      </c>
      <c r="BM150" s="236" t="s">
        <v>894</v>
      </c>
    </row>
    <row r="151" s="2" customFormat="1" ht="24.15" customHeight="1">
      <c r="A151" s="35"/>
      <c r="B151" s="36"/>
      <c r="C151" s="224" t="s">
        <v>185</v>
      </c>
      <c r="D151" s="224" t="s">
        <v>151</v>
      </c>
      <c r="E151" s="225" t="s">
        <v>895</v>
      </c>
      <c r="F151" s="226" t="s">
        <v>896</v>
      </c>
      <c r="G151" s="227" t="s">
        <v>154</v>
      </c>
      <c r="H151" s="228">
        <v>12</v>
      </c>
      <c r="I151" s="229"/>
      <c r="J151" s="230">
        <f>ROUND(I151*H151,2)</f>
        <v>0</v>
      </c>
      <c r="K151" s="231"/>
      <c r="L151" s="41"/>
      <c r="M151" s="232" t="s">
        <v>1</v>
      </c>
      <c r="N151" s="233" t="s">
        <v>47</v>
      </c>
      <c r="O151" s="88"/>
      <c r="P151" s="234">
        <f>O151*H151</f>
        <v>0</v>
      </c>
      <c r="Q151" s="234">
        <v>0</v>
      </c>
      <c r="R151" s="234">
        <f>Q151*H151</f>
        <v>0</v>
      </c>
      <c r="S151" s="234">
        <v>0</v>
      </c>
      <c r="T151" s="23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6" t="s">
        <v>216</v>
      </c>
      <c r="AT151" s="236" t="s">
        <v>151</v>
      </c>
      <c r="AU151" s="236" t="s">
        <v>90</v>
      </c>
      <c r="AY151" s="14" t="s">
        <v>148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4" t="s">
        <v>36</v>
      </c>
      <c r="BK151" s="237">
        <f>ROUND(I151*H151,2)</f>
        <v>0</v>
      </c>
      <c r="BL151" s="14" t="s">
        <v>216</v>
      </c>
      <c r="BM151" s="236" t="s">
        <v>897</v>
      </c>
    </row>
    <row r="152" s="2" customFormat="1" ht="24.15" customHeight="1">
      <c r="A152" s="35"/>
      <c r="B152" s="36"/>
      <c r="C152" s="224" t="s">
        <v>198</v>
      </c>
      <c r="D152" s="224" t="s">
        <v>151</v>
      </c>
      <c r="E152" s="225" t="s">
        <v>898</v>
      </c>
      <c r="F152" s="226" t="s">
        <v>899</v>
      </c>
      <c r="G152" s="227" t="s">
        <v>154</v>
      </c>
      <c r="H152" s="228">
        <v>4</v>
      </c>
      <c r="I152" s="229"/>
      <c r="J152" s="230">
        <f>ROUND(I152*H152,2)</f>
        <v>0</v>
      </c>
      <c r="K152" s="231"/>
      <c r="L152" s="41"/>
      <c r="M152" s="232" t="s">
        <v>1</v>
      </c>
      <c r="N152" s="233" t="s">
        <v>47</v>
      </c>
      <c r="O152" s="88"/>
      <c r="P152" s="234">
        <f>O152*H152</f>
        <v>0</v>
      </c>
      <c r="Q152" s="234">
        <v>0</v>
      </c>
      <c r="R152" s="234">
        <f>Q152*H152</f>
        <v>0</v>
      </c>
      <c r="S152" s="234">
        <v>0</v>
      </c>
      <c r="T152" s="23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6" t="s">
        <v>216</v>
      </c>
      <c r="AT152" s="236" t="s">
        <v>151</v>
      </c>
      <c r="AU152" s="236" t="s">
        <v>90</v>
      </c>
      <c r="AY152" s="14" t="s">
        <v>148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4" t="s">
        <v>36</v>
      </c>
      <c r="BK152" s="237">
        <f>ROUND(I152*H152,2)</f>
        <v>0</v>
      </c>
      <c r="BL152" s="14" t="s">
        <v>216</v>
      </c>
      <c r="BM152" s="236" t="s">
        <v>900</v>
      </c>
    </row>
    <row r="153" s="2" customFormat="1" ht="37.8" customHeight="1">
      <c r="A153" s="35"/>
      <c r="B153" s="36"/>
      <c r="C153" s="224" t="s">
        <v>178</v>
      </c>
      <c r="D153" s="224" t="s">
        <v>151</v>
      </c>
      <c r="E153" s="225" t="s">
        <v>901</v>
      </c>
      <c r="F153" s="226" t="s">
        <v>902</v>
      </c>
      <c r="G153" s="227" t="s">
        <v>154</v>
      </c>
      <c r="H153" s="228">
        <v>24</v>
      </c>
      <c r="I153" s="229"/>
      <c r="J153" s="230">
        <f>ROUND(I153*H153,2)</f>
        <v>0</v>
      </c>
      <c r="K153" s="231"/>
      <c r="L153" s="41"/>
      <c r="M153" s="232" t="s">
        <v>1</v>
      </c>
      <c r="N153" s="233" t="s">
        <v>47</v>
      </c>
      <c r="O153" s="88"/>
      <c r="P153" s="234">
        <f>O153*H153</f>
        <v>0</v>
      </c>
      <c r="Q153" s="234">
        <v>0</v>
      </c>
      <c r="R153" s="234">
        <f>Q153*H153</f>
        <v>0</v>
      </c>
      <c r="S153" s="234">
        <v>0</v>
      </c>
      <c r="T153" s="23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6" t="s">
        <v>216</v>
      </c>
      <c r="AT153" s="236" t="s">
        <v>151</v>
      </c>
      <c r="AU153" s="236" t="s">
        <v>90</v>
      </c>
      <c r="AY153" s="14" t="s">
        <v>148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4" t="s">
        <v>36</v>
      </c>
      <c r="BK153" s="237">
        <f>ROUND(I153*H153,2)</f>
        <v>0</v>
      </c>
      <c r="BL153" s="14" t="s">
        <v>216</v>
      </c>
      <c r="BM153" s="236" t="s">
        <v>903</v>
      </c>
    </row>
    <row r="154" s="2" customFormat="1" ht="24.15" customHeight="1">
      <c r="A154" s="35"/>
      <c r="B154" s="36"/>
      <c r="C154" s="224" t="s">
        <v>160</v>
      </c>
      <c r="D154" s="224" t="s">
        <v>151</v>
      </c>
      <c r="E154" s="225" t="s">
        <v>904</v>
      </c>
      <c r="F154" s="226" t="s">
        <v>905</v>
      </c>
      <c r="G154" s="227" t="s">
        <v>154</v>
      </c>
      <c r="H154" s="228">
        <v>4</v>
      </c>
      <c r="I154" s="229"/>
      <c r="J154" s="230">
        <f>ROUND(I154*H154,2)</f>
        <v>0</v>
      </c>
      <c r="K154" s="231"/>
      <c r="L154" s="41"/>
      <c r="M154" s="232" t="s">
        <v>1</v>
      </c>
      <c r="N154" s="233" t="s">
        <v>47</v>
      </c>
      <c r="O154" s="88"/>
      <c r="P154" s="234">
        <f>O154*H154</f>
        <v>0</v>
      </c>
      <c r="Q154" s="234">
        <v>0</v>
      </c>
      <c r="R154" s="234">
        <f>Q154*H154</f>
        <v>0</v>
      </c>
      <c r="S154" s="234">
        <v>0</v>
      </c>
      <c r="T154" s="23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6" t="s">
        <v>216</v>
      </c>
      <c r="AT154" s="236" t="s">
        <v>151</v>
      </c>
      <c r="AU154" s="236" t="s">
        <v>90</v>
      </c>
      <c r="AY154" s="14" t="s">
        <v>148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4" t="s">
        <v>36</v>
      </c>
      <c r="BK154" s="237">
        <f>ROUND(I154*H154,2)</f>
        <v>0</v>
      </c>
      <c r="BL154" s="14" t="s">
        <v>216</v>
      </c>
      <c r="BM154" s="236" t="s">
        <v>906</v>
      </c>
    </row>
    <row r="155" s="2" customFormat="1" ht="14.4" customHeight="1">
      <c r="A155" s="35"/>
      <c r="B155" s="36"/>
      <c r="C155" s="238" t="s">
        <v>279</v>
      </c>
      <c r="D155" s="238" t="s">
        <v>157</v>
      </c>
      <c r="E155" s="239" t="s">
        <v>907</v>
      </c>
      <c r="F155" s="240" t="s">
        <v>908</v>
      </c>
      <c r="G155" s="241" t="s">
        <v>909</v>
      </c>
      <c r="H155" s="242">
        <v>2</v>
      </c>
      <c r="I155" s="243"/>
      <c r="J155" s="244">
        <f>ROUND(I155*H155,2)</f>
        <v>0</v>
      </c>
      <c r="K155" s="245"/>
      <c r="L155" s="246"/>
      <c r="M155" s="247" t="s">
        <v>1</v>
      </c>
      <c r="N155" s="248" t="s">
        <v>47</v>
      </c>
      <c r="O155" s="88"/>
      <c r="P155" s="234">
        <f>O155*H155</f>
        <v>0</v>
      </c>
      <c r="Q155" s="234">
        <v>0.00107</v>
      </c>
      <c r="R155" s="234">
        <f>Q155*H155</f>
        <v>0.00214</v>
      </c>
      <c r="S155" s="234">
        <v>0</v>
      </c>
      <c r="T155" s="23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6" t="s">
        <v>265</v>
      </c>
      <c r="AT155" s="236" t="s">
        <v>157</v>
      </c>
      <c r="AU155" s="236" t="s">
        <v>90</v>
      </c>
      <c r="AY155" s="14" t="s">
        <v>148</v>
      </c>
      <c r="BE155" s="237">
        <f>IF(N155="základní",J155,0)</f>
        <v>0</v>
      </c>
      <c r="BF155" s="237">
        <f>IF(N155="snížená",J155,0)</f>
        <v>0</v>
      </c>
      <c r="BG155" s="237">
        <f>IF(N155="zákl. přenesená",J155,0)</f>
        <v>0</v>
      </c>
      <c r="BH155" s="237">
        <f>IF(N155="sníž. přenesená",J155,0)</f>
        <v>0</v>
      </c>
      <c r="BI155" s="237">
        <f>IF(N155="nulová",J155,0)</f>
        <v>0</v>
      </c>
      <c r="BJ155" s="14" t="s">
        <v>36</v>
      </c>
      <c r="BK155" s="237">
        <f>ROUND(I155*H155,2)</f>
        <v>0</v>
      </c>
      <c r="BL155" s="14" t="s">
        <v>216</v>
      </c>
      <c r="BM155" s="236" t="s">
        <v>910</v>
      </c>
    </row>
    <row r="156" s="2" customFormat="1" ht="14.4" customHeight="1">
      <c r="A156" s="35"/>
      <c r="B156" s="36"/>
      <c r="C156" s="238" t="s">
        <v>302</v>
      </c>
      <c r="D156" s="238" t="s">
        <v>157</v>
      </c>
      <c r="E156" s="239" t="s">
        <v>911</v>
      </c>
      <c r="F156" s="240" t="s">
        <v>912</v>
      </c>
      <c r="G156" s="241" t="s">
        <v>289</v>
      </c>
      <c r="H156" s="255"/>
      <c r="I156" s="243"/>
      <c r="J156" s="244">
        <f>ROUND(I156*H156,2)</f>
        <v>0</v>
      </c>
      <c r="K156" s="245"/>
      <c r="L156" s="246"/>
      <c r="M156" s="247" t="s">
        <v>1</v>
      </c>
      <c r="N156" s="248" t="s">
        <v>47</v>
      </c>
      <c r="O156" s="88"/>
      <c r="P156" s="234">
        <f>O156*H156</f>
        <v>0</v>
      </c>
      <c r="Q156" s="234">
        <v>0</v>
      </c>
      <c r="R156" s="234">
        <f>Q156*H156</f>
        <v>0</v>
      </c>
      <c r="S156" s="234">
        <v>0</v>
      </c>
      <c r="T156" s="23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6" t="s">
        <v>913</v>
      </c>
      <c r="AT156" s="236" t="s">
        <v>157</v>
      </c>
      <c r="AU156" s="236" t="s">
        <v>90</v>
      </c>
      <c r="AY156" s="14" t="s">
        <v>148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4" t="s">
        <v>36</v>
      </c>
      <c r="BK156" s="237">
        <f>ROUND(I156*H156,2)</f>
        <v>0</v>
      </c>
      <c r="BL156" s="14" t="s">
        <v>914</v>
      </c>
      <c r="BM156" s="236" t="s">
        <v>915</v>
      </c>
    </row>
    <row r="157" s="2" customFormat="1" ht="14.4" customHeight="1">
      <c r="A157" s="35"/>
      <c r="B157" s="36"/>
      <c r="C157" s="238" t="s">
        <v>308</v>
      </c>
      <c r="D157" s="238" t="s">
        <v>157</v>
      </c>
      <c r="E157" s="239" t="s">
        <v>916</v>
      </c>
      <c r="F157" s="240" t="s">
        <v>917</v>
      </c>
      <c r="G157" s="241" t="s">
        <v>289</v>
      </c>
      <c r="H157" s="255"/>
      <c r="I157" s="243"/>
      <c r="J157" s="244">
        <f>ROUND(I157*H157,2)</f>
        <v>0</v>
      </c>
      <c r="K157" s="245"/>
      <c r="L157" s="246"/>
      <c r="M157" s="247" t="s">
        <v>1</v>
      </c>
      <c r="N157" s="248" t="s">
        <v>47</v>
      </c>
      <c r="O157" s="88"/>
      <c r="P157" s="234">
        <f>O157*H157</f>
        <v>0</v>
      </c>
      <c r="Q157" s="234">
        <v>0</v>
      </c>
      <c r="R157" s="234">
        <f>Q157*H157</f>
        <v>0</v>
      </c>
      <c r="S157" s="234">
        <v>0</v>
      </c>
      <c r="T157" s="23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6" t="s">
        <v>913</v>
      </c>
      <c r="AT157" s="236" t="s">
        <v>157</v>
      </c>
      <c r="AU157" s="236" t="s">
        <v>90</v>
      </c>
      <c r="AY157" s="14" t="s">
        <v>148</v>
      </c>
      <c r="BE157" s="237">
        <f>IF(N157="základní",J157,0)</f>
        <v>0</v>
      </c>
      <c r="BF157" s="237">
        <f>IF(N157="snížená",J157,0)</f>
        <v>0</v>
      </c>
      <c r="BG157" s="237">
        <f>IF(N157="zákl. přenesená",J157,0)</f>
        <v>0</v>
      </c>
      <c r="BH157" s="237">
        <f>IF(N157="sníž. přenesená",J157,0)</f>
        <v>0</v>
      </c>
      <c r="BI157" s="237">
        <f>IF(N157="nulová",J157,0)</f>
        <v>0</v>
      </c>
      <c r="BJ157" s="14" t="s">
        <v>36</v>
      </c>
      <c r="BK157" s="237">
        <f>ROUND(I157*H157,2)</f>
        <v>0</v>
      </c>
      <c r="BL157" s="14" t="s">
        <v>914</v>
      </c>
      <c r="BM157" s="236" t="s">
        <v>918</v>
      </c>
    </row>
    <row r="158" s="2" customFormat="1" ht="24.15" customHeight="1">
      <c r="A158" s="35"/>
      <c r="B158" s="36"/>
      <c r="C158" s="224" t="s">
        <v>324</v>
      </c>
      <c r="D158" s="224" t="s">
        <v>151</v>
      </c>
      <c r="E158" s="225" t="s">
        <v>919</v>
      </c>
      <c r="F158" s="226" t="s">
        <v>920</v>
      </c>
      <c r="G158" s="227" t="s">
        <v>219</v>
      </c>
      <c r="H158" s="228">
        <v>0.092999999999999999</v>
      </c>
      <c r="I158" s="229"/>
      <c r="J158" s="230">
        <f>ROUND(I158*H158,2)</f>
        <v>0</v>
      </c>
      <c r="K158" s="231"/>
      <c r="L158" s="41"/>
      <c r="M158" s="232" t="s">
        <v>1</v>
      </c>
      <c r="N158" s="233" t="s">
        <v>47</v>
      </c>
      <c r="O158" s="88"/>
      <c r="P158" s="234">
        <f>O158*H158</f>
        <v>0</v>
      </c>
      <c r="Q158" s="234">
        <v>0</v>
      </c>
      <c r="R158" s="234">
        <f>Q158*H158</f>
        <v>0</v>
      </c>
      <c r="S158" s="234">
        <v>0</v>
      </c>
      <c r="T158" s="23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6" t="s">
        <v>216</v>
      </c>
      <c r="AT158" s="236" t="s">
        <v>151</v>
      </c>
      <c r="AU158" s="236" t="s">
        <v>90</v>
      </c>
      <c r="AY158" s="14" t="s">
        <v>148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4" t="s">
        <v>36</v>
      </c>
      <c r="BK158" s="237">
        <f>ROUND(I158*H158,2)</f>
        <v>0</v>
      </c>
      <c r="BL158" s="14" t="s">
        <v>216</v>
      </c>
      <c r="BM158" s="236" t="s">
        <v>921</v>
      </c>
    </row>
    <row r="159" s="12" customFormat="1" ht="25.92" customHeight="1">
      <c r="A159" s="12"/>
      <c r="B159" s="208"/>
      <c r="C159" s="209"/>
      <c r="D159" s="210" t="s">
        <v>81</v>
      </c>
      <c r="E159" s="211" t="s">
        <v>157</v>
      </c>
      <c r="F159" s="211" t="s">
        <v>922</v>
      </c>
      <c r="G159" s="209"/>
      <c r="H159" s="209"/>
      <c r="I159" s="212"/>
      <c r="J159" s="213">
        <f>BK159</f>
        <v>0</v>
      </c>
      <c r="K159" s="209"/>
      <c r="L159" s="214"/>
      <c r="M159" s="215"/>
      <c r="N159" s="216"/>
      <c r="O159" s="216"/>
      <c r="P159" s="217">
        <f>P160+P162</f>
        <v>0</v>
      </c>
      <c r="Q159" s="216"/>
      <c r="R159" s="217">
        <f>R160+R162</f>
        <v>0</v>
      </c>
      <c r="S159" s="216"/>
      <c r="T159" s="218">
        <f>T160+T162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9" t="s">
        <v>149</v>
      </c>
      <c r="AT159" s="220" t="s">
        <v>81</v>
      </c>
      <c r="AU159" s="220" t="s">
        <v>82</v>
      </c>
      <c r="AY159" s="219" t="s">
        <v>148</v>
      </c>
      <c r="BK159" s="221">
        <f>BK160+BK162</f>
        <v>0</v>
      </c>
    </row>
    <row r="160" s="12" customFormat="1" ht="22.8" customHeight="1">
      <c r="A160" s="12"/>
      <c r="B160" s="208"/>
      <c r="C160" s="209"/>
      <c r="D160" s="210" t="s">
        <v>81</v>
      </c>
      <c r="E160" s="222" t="s">
        <v>923</v>
      </c>
      <c r="F160" s="222" t="s">
        <v>924</v>
      </c>
      <c r="G160" s="209"/>
      <c r="H160" s="209"/>
      <c r="I160" s="212"/>
      <c r="J160" s="223">
        <f>BK160</f>
        <v>0</v>
      </c>
      <c r="K160" s="209"/>
      <c r="L160" s="214"/>
      <c r="M160" s="215"/>
      <c r="N160" s="216"/>
      <c r="O160" s="216"/>
      <c r="P160" s="217">
        <f>P161</f>
        <v>0</v>
      </c>
      <c r="Q160" s="216"/>
      <c r="R160" s="217">
        <f>R161</f>
        <v>0</v>
      </c>
      <c r="S160" s="216"/>
      <c r="T160" s="218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9" t="s">
        <v>149</v>
      </c>
      <c r="AT160" s="220" t="s">
        <v>81</v>
      </c>
      <c r="AU160" s="220" t="s">
        <v>36</v>
      </c>
      <c r="AY160" s="219" t="s">
        <v>148</v>
      </c>
      <c r="BK160" s="221">
        <f>BK161</f>
        <v>0</v>
      </c>
    </row>
    <row r="161" s="2" customFormat="1" ht="24.15" customHeight="1">
      <c r="A161" s="35"/>
      <c r="B161" s="36"/>
      <c r="C161" s="224" t="s">
        <v>216</v>
      </c>
      <c r="D161" s="224" t="s">
        <v>151</v>
      </c>
      <c r="E161" s="225" t="s">
        <v>925</v>
      </c>
      <c r="F161" s="226" t="s">
        <v>926</v>
      </c>
      <c r="G161" s="227" t="s">
        <v>154</v>
      </c>
      <c r="H161" s="228">
        <v>1</v>
      </c>
      <c r="I161" s="229"/>
      <c r="J161" s="230">
        <f>ROUND(I161*H161,2)</f>
        <v>0</v>
      </c>
      <c r="K161" s="231"/>
      <c r="L161" s="41"/>
      <c r="M161" s="232" t="s">
        <v>1</v>
      </c>
      <c r="N161" s="233" t="s">
        <v>47</v>
      </c>
      <c r="O161" s="88"/>
      <c r="P161" s="234">
        <f>O161*H161</f>
        <v>0</v>
      </c>
      <c r="Q161" s="234">
        <v>0</v>
      </c>
      <c r="R161" s="234">
        <f>Q161*H161</f>
        <v>0</v>
      </c>
      <c r="S161" s="234">
        <v>0</v>
      </c>
      <c r="T161" s="23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6" t="s">
        <v>914</v>
      </c>
      <c r="AT161" s="236" t="s">
        <v>151</v>
      </c>
      <c r="AU161" s="236" t="s">
        <v>90</v>
      </c>
      <c r="AY161" s="14" t="s">
        <v>148</v>
      </c>
      <c r="BE161" s="237">
        <f>IF(N161="základní",J161,0)</f>
        <v>0</v>
      </c>
      <c r="BF161" s="237">
        <f>IF(N161="snížená",J161,0)</f>
        <v>0</v>
      </c>
      <c r="BG161" s="237">
        <f>IF(N161="zákl. přenesená",J161,0)</f>
        <v>0</v>
      </c>
      <c r="BH161" s="237">
        <f>IF(N161="sníž. přenesená",J161,0)</f>
        <v>0</v>
      </c>
      <c r="BI161" s="237">
        <f>IF(N161="nulová",J161,0)</f>
        <v>0</v>
      </c>
      <c r="BJ161" s="14" t="s">
        <v>36</v>
      </c>
      <c r="BK161" s="237">
        <f>ROUND(I161*H161,2)</f>
        <v>0</v>
      </c>
      <c r="BL161" s="14" t="s">
        <v>914</v>
      </c>
      <c r="BM161" s="236" t="s">
        <v>927</v>
      </c>
    </row>
    <row r="162" s="12" customFormat="1" ht="22.8" customHeight="1">
      <c r="A162" s="12"/>
      <c r="B162" s="208"/>
      <c r="C162" s="209"/>
      <c r="D162" s="210" t="s">
        <v>81</v>
      </c>
      <c r="E162" s="222" t="s">
        <v>928</v>
      </c>
      <c r="F162" s="222" t="s">
        <v>929</v>
      </c>
      <c r="G162" s="209"/>
      <c r="H162" s="209"/>
      <c r="I162" s="212"/>
      <c r="J162" s="223">
        <f>BK162</f>
        <v>0</v>
      </c>
      <c r="K162" s="209"/>
      <c r="L162" s="214"/>
      <c r="M162" s="215"/>
      <c r="N162" s="216"/>
      <c r="O162" s="216"/>
      <c r="P162" s="217">
        <f>SUM(P163:P164)</f>
        <v>0</v>
      </c>
      <c r="Q162" s="216"/>
      <c r="R162" s="217">
        <f>SUM(R163:R164)</f>
        <v>0</v>
      </c>
      <c r="S162" s="216"/>
      <c r="T162" s="218">
        <f>SUM(T163:T164)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9" t="s">
        <v>149</v>
      </c>
      <c r="AT162" s="220" t="s">
        <v>81</v>
      </c>
      <c r="AU162" s="220" t="s">
        <v>36</v>
      </c>
      <c r="AY162" s="219" t="s">
        <v>148</v>
      </c>
      <c r="BK162" s="221">
        <f>SUM(BK163:BK164)</f>
        <v>0</v>
      </c>
    </row>
    <row r="163" s="2" customFormat="1" ht="24.15" customHeight="1">
      <c r="A163" s="35"/>
      <c r="B163" s="36"/>
      <c r="C163" s="224" t="s">
        <v>271</v>
      </c>
      <c r="D163" s="224" t="s">
        <v>151</v>
      </c>
      <c r="E163" s="225" t="s">
        <v>930</v>
      </c>
      <c r="F163" s="226" t="s">
        <v>931</v>
      </c>
      <c r="G163" s="227" t="s">
        <v>932</v>
      </c>
      <c r="H163" s="228">
        <v>1</v>
      </c>
      <c r="I163" s="229"/>
      <c r="J163" s="230">
        <f>ROUND(I163*H163,2)</f>
        <v>0</v>
      </c>
      <c r="K163" s="231"/>
      <c r="L163" s="41"/>
      <c r="M163" s="232" t="s">
        <v>1</v>
      </c>
      <c r="N163" s="233" t="s">
        <v>47</v>
      </c>
      <c r="O163" s="88"/>
      <c r="P163" s="234">
        <f>O163*H163</f>
        <v>0</v>
      </c>
      <c r="Q163" s="234">
        <v>0</v>
      </c>
      <c r="R163" s="234">
        <f>Q163*H163</f>
        <v>0</v>
      </c>
      <c r="S163" s="234">
        <v>0</v>
      </c>
      <c r="T163" s="23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6" t="s">
        <v>914</v>
      </c>
      <c r="AT163" s="236" t="s">
        <v>151</v>
      </c>
      <c r="AU163" s="236" t="s">
        <v>90</v>
      </c>
      <c r="AY163" s="14" t="s">
        <v>148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4" t="s">
        <v>36</v>
      </c>
      <c r="BK163" s="237">
        <f>ROUND(I163*H163,2)</f>
        <v>0</v>
      </c>
      <c r="BL163" s="14" t="s">
        <v>914</v>
      </c>
      <c r="BM163" s="236" t="s">
        <v>933</v>
      </c>
    </row>
    <row r="164" s="2" customFormat="1" ht="24.15" customHeight="1">
      <c r="A164" s="35"/>
      <c r="B164" s="36"/>
      <c r="C164" s="224" t="s">
        <v>275</v>
      </c>
      <c r="D164" s="224" t="s">
        <v>151</v>
      </c>
      <c r="E164" s="225" t="s">
        <v>934</v>
      </c>
      <c r="F164" s="226" t="s">
        <v>935</v>
      </c>
      <c r="G164" s="227" t="s">
        <v>932</v>
      </c>
      <c r="H164" s="228">
        <v>1</v>
      </c>
      <c r="I164" s="229"/>
      <c r="J164" s="230">
        <f>ROUND(I164*H164,2)</f>
        <v>0</v>
      </c>
      <c r="K164" s="231"/>
      <c r="L164" s="41"/>
      <c r="M164" s="232" t="s">
        <v>1</v>
      </c>
      <c r="N164" s="233" t="s">
        <v>47</v>
      </c>
      <c r="O164" s="88"/>
      <c r="P164" s="234">
        <f>O164*H164</f>
        <v>0</v>
      </c>
      <c r="Q164" s="234">
        <v>0</v>
      </c>
      <c r="R164" s="234">
        <f>Q164*H164</f>
        <v>0</v>
      </c>
      <c r="S164" s="234">
        <v>0</v>
      </c>
      <c r="T164" s="23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6" t="s">
        <v>914</v>
      </c>
      <c r="AT164" s="236" t="s">
        <v>151</v>
      </c>
      <c r="AU164" s="236" t="s">
        <v>90</v>
      </c>
      <c r="AY164" s="14" t="s">
        <v>148</v>
      </c>
      <c r="BE164" s="237">
        <f>IF(N164="základní",J164,0)</f>
        <v>0</v>
      </c>
      <c r="BF164" s="237">
        <f>IF(N164="snížená",J164,0)</f>
        <v>0</v>
      </c>
      <c r="BG164" s="237">
        <f>IF(N164="zákl. přenesená",J164,0)</f>
        <v>0</v>
      </c>
      <c r="BH164" s="237">
        <f>IF(N164="sníž. přenesená",J164,0)</f>
        <v>0</v>
      </c>
      <c r="BI164" s="237">
        <f>IF(N164="nulová",J164,0)</f>
        <v>0</v>
      </c>
      <c r="BJ164" s="14" t="s">
        <v>36</v>
      </c>
      <c r="BK164" s="237">
        <f>ROUND(I164*H164,2)</f>
        <v>0</v>
      </c>
      <c r="BL164" s="14" t="s">
        <v>914</v>
      </c>
      <c r="BM164" s="236" t="s">
        <v>936</v>
      </c>
    </row>
    <row r="165" s="12" customFormat="1" ht="25.92" customHeight="1">
      <c r="A165" s="12"/>
      <c r="B165" s="208"/>
      <c r="C165" s="209"/>
      <c r="D165" s="210" t="s">
        <v>81</v>
      </c>
      <c r="E165" s="211" t="s">
        <v>354</v>
      </c>
      <c r="F165" s="211" t="s">
        <v>355</v>
      </c>
      <c r="G165" s="209"/>
      <c r="H165" s="209"/>
      <c r="I165" s="212"/>
      <c r="J165" s="213">
        <f>BK165</f>
        <v>0</v>
      </c>
      <c r="K165" s="209"/>
      <c r="L165" s="214"/>
      <c r="M165" s="215"/>
      <c r="N165" s="216"/>
      <c r="O165" s="216"/>
      <c r="P165" s="217">
        <f>P166</f>
        <v>0</v>
      </c>
      <c r="Q165" s="216"/>
      <c r="R165" s="217">
        <f>R166</f>
        <v>0</v>
      </c>
      <c r="S165" s="216"/>
      <c r="T165" s="218">
        <f>T166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9" t="s">
        <v>155</v>
      </c>
      <c r="AT165" s="220" t="s">
        <v>81</v>
      </c>
      <c r="AU165" s="220" t="s">
        <v>82</v>
      </c>
      <c r="AY165" s="219" t="s">
        <v>148</v>
      </c>
      <c r="BK165" s="221">
        <f>BK166</f>
        <v>0</v>
      </c>
    </row>
    <row r="166" s="2" customFormat="1" ht="14.4" customHeight="1">
      <c r="A166" s="35"/>
      <c r="B166" s="36"/>
      <c r="C166" s="224" t="s">
        <v>225</v>
      </c>
      <c r="D166" s="224" t="s">
        <v>151</v>
      </c>
      <c r="E166" s="225" t="s">
        <v>937</v>
      </c>
      <c r="F166" s="226" t="s">
        <v>938</v>
      </c>
      <c r="G166" s="227" t="s">
        <v>359</v>
      </c>
      <c r="H166" s="228">
        <v>16</v>
      </c>
      <c r="I166" s="229"/>
      <c r="J166" s="230">
        <f>ROUND(I166*H166,2)</f>
        <v>0</v>
      </c>
      <c r="K166" s="231"/>
      <c r="L166" s="41"/>
      <c r="M166" s="250" t="s">
        <v>1</v>
      </c>
      <c r="N166" s="251" t="s">
        <v>47</v>
      </c>
      <c r="O166" s="252"/>
      <c r="P166" s="253">
        <f>O166*H166</f>
        <v>0</v>
      </c>
      <c r="Q166" s="253">
        <v>0</v>
      </c>
      <c r="R166" s="253">
        <f>Q166*H166</f>
        <v>0</v>
      </c>
      <c r="S166" s="253">
        <v>0</v>
      </c>
      <c r="T166" s="25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6" t="s">
        <v>360</v>
      </c>
      <c r="AT166" s="236" t="s">
        <v>151</v>
      </c>
      <c r="AU166" s="236" t="s">
        <v>36</v>
      </c>
      <c r="AY166" s="14" t="s">
        <v>148</v>
      </c>
      <c r="BE166" s="237">
        <f>IF(N166="základní",J166,0)</f>
        <v>0</v>
      </c>
      <c r="BF166" s="237">
        <f>IF(N166="snížená",J166,0)</f>
        <v>0</v>
      </c>
      <c r="BG166" s="237">
        <f>IF(N166="zákl. přenesená",J166,0)</f>
        <v>0</v>
      </c>
      <c r="BH166" s="237">
        <f>IF(N166="sníž. přenesená",J166,0)</f>
        <v>0</v>
      </c>
      <c r="BI166" s="237">
        <f>IF(N166="nulová",J166,0)</f>
        <v>0</v>
      </c>
      <c r="BJ166" s="14" t="s">
        <v>36</v>
      </c>
      <c r="BK166" s="237">
        <f>ROUND(I166*H166,2)</f>
        <v>0</v>
      </c>
      <c r="BL166" s="14" t="s">
        <v>360</v>
      </c>
      <c r="BM166" s="236" t="s">
        <v>939</v>
      </c>
    </row>
    <row r="167" s="2" customFormat="1" ht="6.96" customHeight="1">
      <c r="A167" s="35"/>
      <c r="B167" s="63"/>
      <c r="C167" s="64"/>
      <c r="D167" s="64"/>
      <c r="E167" s="64"/>
      <c r="F167" s="64"/>
      <c r="G167" s="64"/>
      <c r="H167" s="64"/>
      <c r="I167" s="64"/>
      <c r="J167" s="64"/>
      <c r="K167" s="64"/>
      <c r="L167" s="41"/>
      <c r="M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</row>
  </sheetData>
  <sheetProtection sheet="1" autoFilter="0" formatColumns="0" formatRows="0" objects="1" scenarios="1" spinCount="100000" saltValue="+7iuxGuiTvNmYXRZJ3mubHicCzHoNF52UgLD8uQ496vXpMBTjA7iq8iRQ78RBsrGMl0886qbss927vQJRoj5/A==" hashValue="IypX6bA3guNYVBJM0HZ6MfW5AnvMdCPMVAKiKIjYJZ5uKfuCrCTdG506JykynFOmyEKtYWxI9nn8J/XEnBBrZA==" algorithmName="SHA-512" password="CC35"/>
  <autoFilter ref="C121:K166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110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90</v>
      </c>
    </row>
    <row r="4" s="1" customFormat="1" ht="24.96" customHeight="1">
      <c r="B4" s="17"/>
      <c r="D4" s="145" t="s">
        <v>111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Instalace rekuperace v učebnách SPŠ Trutnov</v>
      </c>
      <c r="F7" s="147"/>
      <c r="G7" s="147"/>
      <c r="H7" s="147"/>
      <c r="L7" s="17"/>
    </row>
    <row r="8" s="2" customFormat="1" ht="12" customHeight="1">
      <c r="A8" s="35"/>
      <c r="B8" s="41"/>
      <c r="C8" s="35"/>
      <c r="D8" s="147" t="s">
        <v>112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9" t="s">
        <v>940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7" t="s">
        <v>18</v>
      </c>
      <c r="E11" s="35"/>
      <c r="F11" s="138" t="s">
        <v>1</v>
      </c>
      <c r="G11" s="35"/>
      <c r="H11" s="35"/>
      <c r="I11" s="147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7" t="s">
        <v>20</v>
      </c>
      <c r="E12" s="35"/>
      <c r="F12" s="138" t="s">
        <v>21</v>
      </c>
      <c r="G12" s="35"/>
      <c r="H12" s="35"/>
      <c r="I12" s="147" t="s">
        <v>22</v>
      </c>
      <c r="J12" s="150" t="str">
        <f>'Rekapitulace stavby'!AN8</f>
        <v>24. 1. 2020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24</v>
      </c>
      <c r="E14" s="35"/>
      <c r="F14" s="35"/>
      <c r="G14" s="35"/>
      <c r="H14" s="35"/>
      <c r="I14" s="147" t="s">
        <v>25</v>
      </c>
      <c r="J14" s="138" t="s">
        <v>26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">
        <v>27</v>
      </c>
      <c r="F15" s="35"/>
      <c r="G15" s="35"/>
      <c r="H15" s="35"/>
      <c r="I15" s="147" t="s">
        <v>28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7" t="s">
        <v>29</v>
      </c>
      <c r="E17" s="35"/>
      <c r="F17" s="35"/>
      <c r="G17" s="35"/>
      <c r="H17" s="35"/>
      <c r="I17" s="14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7" t="s">
        <v>31</v>
      </c>
      <c r="E20" s="35"/>
      <c r="F20" s="35"/>
      <c r="G20" s="35"/>
      <c r="H20" s="35"/>
      <c r="I20" s="147" t="s">
        <v>25</v>
      </c>
      <c r="J20" s="138" t="s">
        <v>32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">
        <v>33</v>
      </c>
      <c r="F21" s="35"/>
      <c r="G21" s="35"/>
      <c r="H21" s="35"/>
      <c r="I21" s="147" t="s">
        <v>28</v>
      </c>
      <c r="J21" s="138" t="s">
        <v>34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7" t="s">
        <v>37</v>
      </c>
      <c r="E23" s="35"/>
      <c r="F23" s="35"/>
      <c r="G23" s="35"/>
      <c r="H23" s="35"/>
      <c r="I23" s="147" t="s">
        <v>25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">
        <v>39</v>
      </c>
      <c r="F24" s="35"/>
      <c r="G24" s="35"/>
      <c r="H24" s="35"/>
      <c r="I24" s="147" t="s">
        <v>28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7" t="s">
        <v>40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59.25" customHeight="1">
      <c r="A27" s="151"/>
      <c r="B27" s="152"/>
      <c r="C27" s="151"/>
      <c r="D27" s="151"/>
      <c r="E27" s="153" t="s">
        <v>41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6" t="s">
        <v>42</v>
      </c>
      <c r="E30" s="35"/>
      <c r="F30" s="35"/>
      <c r="G30" s="35"/>
      <c r="H30" s="35"/>
      <c r="I30" s="35"/>
      <c r="J30" s="157">
        <f>ROUND(J120, 0)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8" t="s">
        <v>44</v>
      </c>
      <c r="G32" s="35"/>
      <c r="H32" s="35"/>
      <c r="I32" s="158" t="s">
        <v>43</v>
      </c>
      <c r="J32" s="158" t="s">
        <v>45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9" t="s">
        <v>46</v>
      </c>
      <c r="E33" s="147" t="s">
        <v>47</v>
      </c>
      <c r="F33" s="160">
        <f>ROUND((SUM(BE120:BE129)),  0)</f>
        <v>0</v>
      </c>
      <c r="G33" s="35"/>
      <c r="H33" s="35"/>
      <c r="I33" s="161">
        <v>0.20999999999999999</v>
      </c>
      <c r="J33" s="160">
        <f>ROUND(((SUM(BE120:BE129))*I33),  0)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7" t="s">
        <v>48</v>
      </c>
      <c r="F34" s="160">
        <f>ROUND((SUM(BF120:BF129)),  0)</f>
        <v>0</v>
      </c>
      <c r="G34" s="35"/>
      <c r="H34" s="35"/>
      <c r="I34" s="161">
        <v>0.14999999999999999</v>
      </c>
      <c r="J34" s="160">
        <f>ROUND(((SUM(BF120:BF129))*I34),  0)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7" t="s">
        <v>49</v>
      </c>
      <c r="F35" s="160">
        <f>ROUND((SUM(BG120:BG129)),  0)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50</v>
      </c>
      <c r="F36" s="160">
        <f>ROUND((SUM(BH120:BH129)),  0)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51</v>
      </c>
      <c r="F37" s="160">
        <f>ROUND((SUM(BI120:BI129)),  0)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2"/>
      <c r="D39" s="163" t="s">
        <v>52</v>
      </c>
      <c r="E39" s="164"/>
      <c r="F39" s="164"/>
      <c r="G39" s="165" t="s">
        <v>53</v>
      </c>
      <c r="H39" s="166" t="s">
        <v>54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55</v>
      </c>
      <c r="E50" s="170"/>
      <c r="F50" s="170"/>
      <c r="G50" s="169" t="s">
        <v>56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57</v>
      </c>
      <c r="E61" s="172"/>
      <c r="F61" s="173" t="s">
        <v>58</v>
      </c>
      <c r="G61" s="171" t="s">
        <v>57</v>
      </c>
      <c r="H61" s="172"/>
      <c r="I61" s="172"/>
      <c r="J61" s="174" t="s">
        <v>58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59</v>
      </c>
      <c r="E65" s="175"/>
      <c r="F65" s="175"/>
      <c r="G65" s="169" t="s">
        <v>60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57</v>
      </c>
      <c r="E76" s="172"/>
      <c r="F76" s="173" t="s">
        <v>58</v>
      </c>
      <c r="G76" s="171" t="s">
        <v>57</v>
      </c>
      <c r="H76" s="172"/>
      <c r="I76" s="172"/>
      <c r="J76" s="174" t="s">
        <v>58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Instalace rekuperace v učebnách SPŠ Trutnov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112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VRN - Vedlejší rozpočtové náklady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Horská 59, 541 01 Trutnov</v>
      </c>
      <c r="G89" s="37"/>
      <c r="H89" s="37"/>
      <c r="I89" s="29" t="s">
        <v>22</v>
      </c>
      <c r="J89" s="76" t="str">
        <f>IF(J12="","",J12)</f>
        <v>24. 1. 2020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24</v>
      </c>
      <c r="D91" s="37"/>
      <c r="E91" s="37"/>
      <c r="F91" s="24" t="str">
        <f>E15</f>
        <v>Střední průmyslová škola, Trutnov, Školní 101</v>
      </c>
      <c r="G91" s="37"/>
      <c r="H91" s="37"/>
      <c r="I91" s="29" t="s">
        <v>31</v>
      </c>
      <c r="J91" s="33" t="str">
        <f>E21</f>
        <v>APA Vamberk,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5.65" customHeight="1">
      <c r="A92" s="35"/>
      <c r="B92" s="36"/>
      <c r="C92" s="29" t="s">
        <v>29</v>
      </c>
      <c r="D92" s="37"/>
      <c r="E92" s="37"/>
      <c r="F92" s="24" t="str">
        <f>IF(E18="","",E18)</f>
        <v>Vyplň údaj</v>
      </c>
      <c r="G92" s="37"/>
      <c r="H92" s="37"/>
      <c r="I92" s="29" t="s">
        <v>37</v>
      </c>
      <c r="J92" s="33" t="str">
        <f>E24</f>
        <v>Ing. Stanislav Lejsek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117</v>
      </c>
      <c r="D94" s="182"/>
      <c r="E94" s="182"/>
      <c r="F94" s="182"/>
      <c r="G94" s="182"/>
      <c r="H94" s="182"/>
      <c r="I94" s="182"/>
      <c r="J94" s="183" t="s">
        <v>118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4" t="s">
        <v>119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120</v>
      </c>
    </row>
    <row r="97" s="9" customFormat="1" ht="24.96" customHeight="1">
      <c r="A97" s="9"/>
      <c r="B97" s="185"/>
      <c r="C97" s="186"/>
      <c r="D97" s="187" t="s">
        <v>940</v>
      </c>
      <c r="E97" s="188"/>
      <c r="F97" s="188"/>
      <c r="G97" s="188"/>
      <c r="H97" s="188"/>
      <c r="I97" s="188"/>
      <c r="J97" s="189">
        <f>J121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1"/>
      <c r="C98" s="130"/>
      <c r="D98" s="192" t="s">
        <v>941</v>
      </c>
      <c r="E98" s="193"/>
      <c r="F98" s="193"/>
      <c r="G98" s="193"/>
      <c r="H98" s="193"/>
      <c r="I98" s="193"/>
      <c r="J98" s="194">
        <f>J122</f>
        <v>0</v>
      </c>
      <c r="K98" s="130"/>
      <c r="L98" s="19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1"/>
      <c r="C99" s="130"/>
      <c r="D99" s="192" t="s">
        <v>942</v>
      </c>
      <c r="E99" s="193"/>
      <c r="F99" s="193"/>
      <c r="G99" s="193"/>
      <c r="H99" s="193"/>
      <c r="I99" s="193"/>
      <c r="J99" s="194">
        <f>J124</f>
        <v>0</v>
      </c>
      <c r="K99" s="130"/>
      <c r="L99" s="19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1"/>
      <c r="C100" s="130"/>
      <c r="D100" s="192" t="s">
        <v>943</v>
      </c>
      <c r="E100" s="193"/>
      <c r="F100" s="193"/>
      <c r="G100" s="193"/>
      <c r="H100" s="193"/>
      <c r="I100" s="193"/>
      <c r="J100" s="194">
        <f>J128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133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80" t="str">
        <f>E7</f>
        <v>Instalace rekuperace v učebnách SPŠ Trutnov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112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VRN - Vedlejší rozpočtové náklady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F12</f>
        <v>Horská 59, 541 01 Trutnov</v>
      </c>
      <c r="G114" s="37"/>
      <c r="H114" s="37"/>
      <c r="I114" s="29" t="s">
        <v>22</v>
      </c>
      <c r="J114" s="76" t="str">
        <f>IF(J12="","",J12)</f>
        <v>24. 1. 2020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25.65" customHeight="1">
      <c r="A116" s="35"/>
      <c r="B116" s="36"/>
      <c r="C116" s="29" t="s">
        <v>24</v>
      </c>
      <c r="D116" s="37"/>
      <c r="E116" s="37"/>
      <c r="F116" s="24" t="str">
        <f>E15</f>
        <v>Střední průmyslová škola, Trutnov, Školní 101</v>
      </c>
      <c r="G116" s="37"/>
      <c r="H116" s="37"/>
      <c r="I116" s="29" t="s">
        <v>31</v>
      </c>
      <c r="J116" s="33" t="str">
        <f>E21</f>
        <v>APA Vamberk, s.r.o.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5.65" customHeight="1">
      <c r="A117" s="35"/>
      <c r="B117" s="36"/>
      <c r="C117" s="29" t="s">
        <v>29</v>
      </c>
      <c r="D117" s="37"/>
      <c r="E117" s="37"/>
      <c r="F117" s="24" t="str">
        <f>IF(E18="","",E18)</f>
        <v>Vyplň údaj</v>
      </c>
      <c r="G117" s="37"/>
      <c r="H117" s="37"/>
      <c r="I117" s="29" t="s">
        <v>37</v>
      </c>
      <c r="J117" s="33" t="str">
        <f>E24</f>
        <v>Ing. Stanislav Lejsek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96"/>
      <c r="B119" s="197"/>
      <c r="C119" s="198" t="s">
        <v>134</v>
      </c>
      <c r="D119" s="199" t="s">
        <v>67</v>
      </c>
      <c r="E119" s="199" t="s">
        <v>63</v>
      </c>
      <c r="F119" s="199" t="s">
        <v>64</v>
      </c>
      <c r="G119" s="199" t="s">
        <v>135</v>
      </c>
      <c r="H119" s="199" t="s">
        <v>136</v>
      </c>
      <c r="I119" s="199" t="s">
        <v>137</v>
      </c>
      <c r="J119" s="200" t="s">
        <v>118</v>
      </c>
      <c r="K119" s="201" t="s">
        <v>138</v>
      </c>
      <c r="L119" s="202"/>
      <c r="M119" s="97" t="s">
        <v>1</v>
      </c>
      <c r="N119" s="98" t="s">
        <v>46</v>
      </c>
      <c r="O119" s="98" t="s">
        <v>139</v>
      </c>
      <c r="P119" s="98" t="s">
        <v>140</v>
      </c>
      <c r="Q119" s="98" t="s">
        <v>141</v>
      </c>
      <c r="R119" s="98" t="s">
        <v>142</v>
      </c>
      <c r="S119" s="98" t="s">
        <v>143</v>
      </c>
      <c r="T119" s="99" t="s">
        <v>144</v>
      </c>
      <c r="U119" s="196"/>
      <c r="V119" s="196"/>
      <c r="W119" s="196"/>
      <c r="X119" s="196"/>
      <c r="Y119" s="196"/>
      <c r="Z119" s="196"/>
      <c r="AA119" s="196"/>
      <c r="AB119" s="196"/>
      <c r="AC119" s="196"/>
      <c r="AD119" s="196"/>
      <c r="AE119" s="196"/>
    </row>
    <row r="120" s="2" customFormat="1" ht="22.8" customHeight="1">
      <c r="A120" s="35"/>
      <c r="B120" s="36"/>
      <c r="C120" s="104" t="s">
        <v>145</v>
      </c>
      <c r="D120" s="37"/>
      <c r="E120" s="37"/>
      <c r="F120" s="37"/>
      <c r="G120" s="37"/>
      <c r="H120" s="37"/>
      <c r="I120" s="37"/>
      <c r="J120" s="203">
        <f>BK120</f>
        <v>0</v>
      </c>
      <c r="K120" s="37"/>
      <c r="L120" s="41"/>
      <c r="M120" s="100"/>
      <c r="N120" s="204"/>
      <c r="O120" s="101"/>
      <c r="P120" s="205">
        <f>P121</f>
        <v>0</v>
      </c>
      <c r="Q120" s="101"/>
      <c r="R120" s="205">
        <f>R121</f>
        <v>0</v>
      </c>
      <c r="S120" s="101"/>
      <c r="T120" s="206">
        <f>T121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81</v>
      </c>
      <c r="AU120" s="14" t="s">
        <v>120</v>
      </c>
      <c r="BK120" s="207">
        <f>BK121</f>
        <v>0</v>
      </c>
    </row>
    <row r="121" s="12" customFormat="1" ht="25.92" customHeight="1">
      <c r="A121" s="12"/>
      <c r="B121" s="208"/>
      <c r="C121" s="209"/>
      <c r="D121" s="210" t="s">
        <v>81</v>
      </c>
      <c r="E121" s="211" t="s">
        <v>108</v>
      </c>
      <c r="F121" s="211" t="s">
        <v>109</v>
      </c>
      <c r="G121" s="209"/>
      <c r="H121" s="209"/>
      <c r="I121" s="212"/>
      <c r="J121" s="213">
        <f>BK121</f>
        <v>0</v>
      </c>
      <c r="K121" s="209"/>
      <c r="L121" s="214"/>
      <c r="M121" s="215"/>
      <c r="N121" s="216"/>
      <c r="O121" s="216"/>
      <c r="P121" s="217">
        <f>P122+P124+P128</f>
        <v>0</v>
      </c>
      <c r="Q121" s="216"/>
      <c r="R121" s="217">
        <f>R122+R124+R128</f>
        <v>0</v>
      </c>
      <c r="S121" s="216"/>
      <c r="T121" s="218">
        <f>T122+T124+T128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9" t="s">
        <v>171</v>
      </c>
      <c r="AT121" s="220" t="s">
        <v>81</v>
      </c>
      <c r="AU121" s="220" t="s">
        <v>82</v>
      </c>
      <c r="AY121" s="219" t="s">
        <v>148</v>
      </c>
      <c r="BK121" s="221">
        <f>BK122+BK124+BK128</f>
        <v>0</v>
      </c>
    </row>
    <row r="122" s="12" customFormat="1" ht="22.8" customHeight="1">
      <c r="A122" s="12"/>
      <c r="B122" s="208"/>
      <c r="C122" s="209"/>
      <c r="D122" s="210" t="s">
        <v>81</v>
      </c>
      <c r="E122" s="222" t="s">
        <v>944</v>
      </c>
      <c r="F122" s="222" t="s">
        <v>945</v>
      </c>
      <c r="G122" s="209"/>
      <c r="H122" s="209"/>
      <c r="I122" s="212"/>
      <c r="J122" s="223">
        <f>BK122</f>
        <v>0</v>
      </c>
      <c r="K122" s="209"/>
      <c r="L122" s="214"/>
      <c r="M122" s="215"/>
      <c r="N122" s="216"/>
      <c r="O122" s="216"/>
      <c r="P122" s="217">
        <f>P123</f>
        <v>0</v>
      </c>
      <c r="Q122" s="216"/>
      <c r="R122" s="217">
        <f>R123</f>
        <v>0</v>
      </c>
      <c r="S122" s="216"/>
      <c r="T122" s="218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9" t="s">
        <v>171</v>
      </c>
      <c r="AT122" s="220" t="s">
        <v>81</v>
      </c>
      <c r="AU122" s="220" t="s">
        <v>36</v>
      </c>
      <c r="AY122" s="219" t="s">
        <v>148</v>
      </c>
      <c r="BK122" s="221">
        <f>BK123</f>
        <v>0</v>
      </c>
    </row>
    <row r="123" s="2" customFormat="1" ht="14.4" customHeight="1">
      <c r="A123" s="35"/>
      <c r="B123" s="36"/>
      <c r="C123" s="224" t="s">
        <v>36</v>
      </c>
      <c r="D123" s="224" t="s">
        <v>151</v>
      </c>
      <c r="E123" s="225" t="s">
        <v>946</v>
      </c>
      <c r="F123" s="226" t="s">
        <v>947</v>
      </c>
      <c r="G123" s="227" t="s">
        <v>948</v>
      </c>
      <c r="H123" s="228">
        <v>1</v>
      </c>
      <c r="I123" s="229"/>
      <c r="J123" s="230">
        <f>ROUND(I123*H123,2)</f>
        <v>0</v>
      </c>
      <c r="K123" s="231"/>
      <c r="L123" s="41"/>
      <c r="M123" s="232" t="s">
        <v>1</v>
      </c>
      <c r="N123" s="233" t="s">
        <v>47</v>
      </c>
      <c r="O123" s="88"/>
      <c r="P123" s="234">
        <f>O123*H123</f>
        <v>0</v>
      </c>
      <c r="Q123" s="234">
        <v>0</v>
      </c>
      <c r="R123" s="234">
        <f>Q123*H123</f>
        <v>0</v>
      </c>
      <c r="S123" s="234">
        <v>0</v>
      </c>
      <c r="T123" s="23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6" t="s">
        <v>949</v>
      </c>
      <c r="AT123" s="236" t="s">
        <v>151</v>
      </c>
      <c r="AU123" s="236" t="s">
        <v>90</v>
      </c>
      <c r="AY123" s="14" t="s">
        <v>148</v>
      </c>
      <c r="BE123" s="237">
        <f>IF(N123="základní",J123,0)</f>
        <v>0</v>
      </c>
      <c r="BF123" s="237">
        <f>IF(N123="snížená",J123,0)</f>
        <v>0</v>
      </c>
      <c r="BG123" s="237">
        <f>IF(N123="zákl. přenesená",J123,0)</f>
        <v>0</v>
      </c>
      <c r="BH123" s="237">
        <f>IF(N123="sníž. přenesená",J123,0)</f>
        <v>0</v>
      </c>
      <c r="BI123" s="237">
        <f>IF(N123="nulová",J123,0)</f>
        <v>0</v>
      </c>
      <c r="BJ123" s="14" t="s">
        <v>36</v>
      </c>
      <c r="BK123" s="237">
        <f>ROUND(I123*H123,2)</f>
        <v>0</v>
      </c>
      <c r="BL123" s="14" t="s">
        <v>949</v>
      </c>
      <c r="BM123" s="236" t="s">
        <v>950</v>
      </c>
    </row>
    <row r="124" s="12" customFormat="1" ht="22.8" customHeight="1">
      <c r="A124" s="12"/>
      <c r="B124" s="208"/>
      <c r="C124" s="209"/>
      <c r="D124" s="210" t="s">
        <v>81</v>
      </c>
      <c r="E124" s="222" t="s">
        <v>951</v>
      </c>
      <c r="F124" s="222" t="s">
        <v>952</v>
      </c>
      <c r="G124" s="209"/>
      <c r="H124" s="209"/>
      <c r="I124" s="212"/>
      <c r="J124" s="223">
        <f>BK124</f>
        <v>0</v>
      </c>
      <c r="K124" s="209"/>
      <c r="L124" s="214"/>
      <c r="M124" s="215"/>
      <c r="N124" s="216"/>
      <c r="O124" s="216"/>
      <c r="P124" s="217">
        <f>SUM(P125:P127)</f>
        <v>0</v>
      </c>
      <c r="Q124" s="216"/>
      <c r="R124" s="217">
        <f>SUM(R125:R127)</f>
        <v>0</v>
      </c>
      <c r="S124" s="216"/>
      <c r="T124" s="218">
        <f>SUM(T125:T127)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9" t="s">
        <v>171</v>
      </c>
      <c r="AT124" s="220" t="s">
        <v>81</v>
      </c>
      <c r="AU124" s="220" t="s">
        <v>36</v>
      </c>
      <c r="AY124" s="219" t="s">
        <v>148</v>
      </c>
      <c r="BK124" s="221">
        <f>SUM(BK125:BK127)</f>
        <v>0</v>
      </c>
    </row>
    <row r="125" s="2" customFormat="1" ht="14.4" customHeight="1">
      <c r="A125" s="35"/>
      <c r="B125" s="36"/>
      <c r="C125" s="224" t="s">
        <v>90</v>
      </c>
      <c r="D125" s="224" t="s">
        <v>151</v>
      </c>
      <c r="E125" s="225" t="s">
        <v>953</v>
      </c>
      <c r="F125" s="226" t="s">
        <v>954</v>
      </c>
      <c r="G125" s="227" t="s">
        <v>948</v>
      </c>
      <c r="H125" s="228">
        <v>1</v>
      </c>
      <c r="I125" s="229"/>
      <c r="J125" s="230">
        <f>ROUND(I125*H125,2)</f>
        <v>0</v>
      </c>
      <c r="K125" s="231"/>
      <c r="L125" s="41"/>
      <c r="M125" s="232" t="s">
        <v>1</v>
      </c>
      <c r="N125" s="233" t="s">
        <v>47</v>
      </c>
      <c r="O125" s="88"/>
      <c r="P125" s="234">
        <f>O125*H125</f>
        <v>0</v>
      </c>
      <c r="Q125" s="234">
        <v>0</v>
      </c>
      <c r="R125" s="234">
        <f>Q125*H125</f>
        <v>0</v>
      </c>
      <c r="S125" s="234">
        <v>0</v>
      </c>
      <c r="T125" s="23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6" t="s">
        <v>949</v>
      </c>
      <c r="AT125" s="236" t="s">
        <v>151</v>
      </c>
      <c r="AU125" s="236" t="s">
        <v>90</v>
      </c>
      <c r="AY125" s="14" t="s">
        <v>148</v>
      </c>
      <c r="BE125" s="237">
        <f>IF(N125="základní",J125,0)</f>
        <v>0</v>
      </c>
      <c r="BF125" s="237">
        <f>IF(N125="snížená",J125,0)</f>
        <v>0</v>
      </c>
      <c r="BG125" s="237">
        <f>IF(N125="zákl. přenesená",J125,0)</f>
        <v>0</v>
      </c>
      <c r="BH125" s="237">
        <f>IF(N125="sníž. přenesená",J125,0)</f>
        <v>0</v>
      </c>
      <c r="BI125" s="237">
        <f>IF(N125="nulová",J125,0)</f>
        <v>0</v>
      </c>
      <c r="BJ125" s="14" t="s">
        <v>36</v>
      </c>
      <c r="BK125" s="237">
        <f>ROUND(I125*H125,2)</f>
        <v>0</v>
      </c>
      <c r="BL125" s="14" t="s">
        <v>949</v>
      </c>
      <c r="BM125" s="236" t="s">
        <v>955</v>
      </c>
    </row>
    <row r="126" s="2" customFormat="1" ht="14.4" customHeight="1">
      <c r="A126" s="35"/>
      <c r="B126" s="36"/>
      <c r="C126" s="224" t="s">
        <v>149</v>
      </c>
      <c r="D126" s="224" t="s">
        <v>151</v>
      </c>
      <c r="E126" s="225" t="s">
        <v>956</v>
      </c>
      <c r="F126" s="226" t="s">
        <v>957</v>
      </c>
      <c r="G126" s="227" t="s">
        <v>948</v>
      </c>
      <c r="H126" s="228">
        <v>1</v>
      </c>
      <c r="I126" s="229"/>
      <c r="J126" s="230">
        <f>ROUND(I126*H126,2)</f>
        <v>0</v>
      </c>
      <c r="K126" s="231"/>
      <c r="L126" s="41"/>
      <c r="M126" s="232" t="s">
        <v>1</v>
      </c>
      <c r="N126" s="233" t="s">
        <v>47</v>
      </c>
      <c r="O126" s="88"/>
      <c r="P126" s="234">
        <f>O126*H126</f>
        <v>0</v>
      </c>
      <c r="Q126" s="234">
        <v>0</v>
      </c>
      <c r="R126" s="234">
        <f>Q126*H126</f>
        <v>0</v>
      </c>
      <c r="S126" s="234">
        <v>0</v>
      </c>
      <c r="T126" s="23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6" t="s">
        <v>949</v>
      </c>
      <c r="AT126" s="236" t="s">
        <v>151</v>
      </c>
      <c r="AU126" s="236" t="s">
        <v>90</v>
      </c>
      <c r="AY126" s="14" t="s">
        <v>148</v>
      </c>
      <c r="BE126" s="237">
        <f>IF(N126="základní",J126,0)</f>
        <v>0</v>
      </c>
      <c r="BF126" s="237">
        <f>IF(N126="snížená",J126,0)</f>
        <v>0</v>
      </c>
      <c r="BG126" s="237">
        <f>IF(N126="zákl. přenesená",J126,0)</f>
        <v>0</v>
      </c>
      <c r="BH126" s="237">
        <f>IF(N126="sníž. přenesená",J126,0)</f>
        <v>0</v>
      </c>
      <c r="BI126" s="237">
        <f>IF(N126="nulová",J126,0)</f>
        <v>0</v>
      </c>
      <c r="BJ126" s="14" t="s">
        <v>36</v>
      </c>
      <c r="BK126" s="237">
        <f>ROUND(I126*H126,2)</f>
        <v>0</v>
      </c>
      <c r="BL126" s="14" t="s">
        <v>949</v>
      </c>
      <c r="BM126" s="236" t="s">
        <v>958</v>
      </c>
    </row>
    <row r="127" s="2" customFormat="1" ht="14.4" customHeight="1">
      <c r="A127" s="35"/>
      <c r="B127" s="36"/>
      <c r="C127" s="224" t="s">
        <v>155</v>
      </c>
      <c r="D127" s="224" t="s">
        <v>151</v>
      </c>
      <c r="E127" s="225" t="s">
        <v>959</v>
      </c>
      <c r="F127" s="226" t="s">
        <v>960</v>
      </c>
      <c r="G127" s="227" t="s">
        <v>948</v>
      </c>
      <c r="H127" s="228">
        <v>1</v>
      </c>
      <c r="I127" s="229"/>
      <c r="J127" s="230">
        <f>ROUND(I127*H127,2)</f>
        <v>0</v>
      </c>
      <c r="K127" s="231"/>
      <c r="L127" s="41"/>
      <c r="M127" s="232" t="s">
        <v>1</v>
      </c>
      <c r="N127" s="233" t="s">
        <v>47</v>
      </c>
      <c r="O127" s="88"/>
      <c r="P127" s="234">
        <f>O127*H127</f>
        <v>0</v>
      </c>
      <c r="Q127" s="234">
        <v>0</v>
      </c>
      <c r="R127" s="234">
        <f>Q127*H127</f>
        <v>0</v>
      </c>
      <c r="S127" s="234">
        <v>0</v>
      </c>
      <c r="T127" s="23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6" t="s">
        <v>949</v>
      </c>
      <c r="AT127" s="236" t="s">
        <v>151</v>
      </c>
      <c r="AU127" s="236" t="s">
        <v>90</v>
      </c>
      <c r="AY127" s="14" t="s">
        <v>148</v>
      </c>
      <c r="BE127" s="237">
        <f>IF(N127="základní",J127,0)</f>
        <v>0</v>
      </c>
      <c r="BF127" s="237">
        <f>IF(N127="snížená",J127,0)</f>
        <v>0</v>
      </c>
      <c r="BG127" s="237">
        <f>IF(N127="zákl. přenesená",J127,0)</f>
        <v>0</v>
      </c>
      <c r="BH127" s="237">
        <f>IF(N127="sníž. přenesená",J127,0)</f>
        <v>0</v>
      </c>
      <c r="BI127" s="237">
        <f>IF(N127="nulová",J127,0)</f>
        <v>0</v>
      </c>
      <c r="BJ127" s="14" t="s">
        <v>36</v>
      </c>
      <c r="BK127" s="237">
        <f>ROUND(I127*H127,2)</f>
        <v>0</v>
      </c>
      <c r="BL127" s="14" t="s">
        <v>949</v>
      </c>
      <c r="BM127" s="236" t="s">
        <v>961</v>
      </c>
    </row>
    <row r="128" s="12" customFormat="1" ht="22.8" customHeight="1">
      <c r="A128" s="12"/>
      <c r="B128" s="208"/>
      <c r="C128" s="209"/>
      <c r="D128" s="210" t="s">
        <v>81</v>
      </c>
      <c r="E128" s="222" t="s">
        <v>962</v>
      </c>
      <c r="F128" s="222" t="s">
        <v>963</v>
      </c>
      <c r="G128" s="209"/>
      <c r="H128" s="209"/>
      <c r="I128" s="212"/>
      <c r="J128" s="223">
        <f>BK128</f>
        <v>0</v>
      </c>
      <c r="K128" s="209"/>
      <c r="L128" s="214"/>
      <c r="M128" s="215"/>
      <c r="N128" s="216"/>
      <c r="O128" s="216"/>
      <c r="P128" s="217">
        <f>P129</f>
        <v>0</v>
      </c>
      <c r="Q128" s="216"/>
      <c r="R128" s="217">
        <f>R129</f>
        <v>0</v>
      </c>
      <c r="S128" s="216"/>
      <c r="T128" s="218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9" t="s">
        <v>171</v>
      </c>
      <c r="AT128" s="220" t="s">
        <v>81</v>
      </c>
      <c r="AU128" s="220" t="s">
        <v>36</v>
      </c>
      <c r="AY128" s="219" t="s">
        <v>148</v>
      </c>
      <c r="BK128" s="221">
        <f>BK129</f>
        <v>0</v>
      </c>
    </row>
    <row r="129" s="2" customFormat="1" ht="14.4" customHeight="1">
      <c r="A129" s="35"/>
      <c r="B129" s="36"/>
      <c r="C129" s="224" t="s">
        <v>171</v>
      </c>
      <c r="D129" s="224" t="s">
        <v>151</v>
      </c>
      <c r="E129" s="225" t="s">
        <v>964</v>
      </c>
      <c r="F129" s="226" t="s">
        <v>965</v>
      </c>
      <c r="G129" s="227" t="s">
        <v>948</v>
      </c>
      <c r="H129" s="228">
        <v>1</v>
      </c>
      <c r="I129" s="229"/>
      <c r="J129" s="230">
        <f>ROUND(I129*H129,2)</f>
        <v>0</v>
      </c>
      <c r="K129" s="231"/>
      <c r="L129" s="41"/>
      <c r="M129" s="250" t="s">
        <v>1</v>
      </c>
      <c r="N129" s="251" t="s">
        <v>47</v>
      </c>
      <c r="O129" s="252"/>
      <c r="P129" s="253">
        <f>O129*H129</f>
        <v>0</v>
      </c>
      <c r="Q129" s="253">
        <v>0</v>
      </c>
      <c r="R129" s="253">
        <f>Q129*H129</f>
        <v>0</v>
      </c>
      <c r="S129" s="253">
        <v>0</v>
      </c>
      <c r="T129" s="25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6" t="s">
        <v>949</v>
      </c>
      <c r="AT129" s="236" t="s">
        <v>151</v>
      </c>
      <c r="AU129" s="236" t="s">
        <v>90</v>
      </c>
      <c r="AY129" s="14" t="s">
        <v>148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4" t="s">
        <v>36</v>
      </c>
      <c r="BK129" s="237">
        <f>ROUND(I129*H129,2)</f>
        <v>0</v>
      </c>
      <c r="BL129" s="14" t="s">
        <v>949</v>
      </c>
      <c r="BM129" s="236" t="s">
        <v>966</v>
      </c>
    </row>
    <row r="130" s="2" customFormat="1" ht="6.96" customHeight="1">
      <c r="A130" s="35"/>
      <c r="B130" s="63"/>
      <c r="C130" s="64"/>
      <c r="D130" s="64"/>
      <c r="E130" s="64"/>
      <c r="F130" s="64"/>
      <c r="G130" s="64"/>
      <c r="H130" s="64"/>
      <c r="I130" s="64"/>
      <c r="J130" s="64"/>
      <c r="K130" s="64"/>
      <c r="L130" s="41"/>
      <c r="M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</sheetData>
  <sheetProtection sheet="1" autoFilter="0" formatColumns="0" formatRows="0" objects="1" scenarios="1" spinCount="100000" saltValue="Idd9ptpIbiN9/Oye5pFtef4QynRId8rA6SW0tffMgQ4tnM7Uv2zyy/Eemz/+19yVdmtV0c+BPBGbOYB/S4YUCA==" hashValue="85EoxuejgYNx3oVfAuFXakLZhbxEivebSFvyl1dw5rbm3r3vCyfWinpW3SxVz712yFrUAYZXloRqurQxS4EY0A==" algorithmName="SHA-512" password="CC35"/>
  <autoFilter ref="C119:K12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 Diblik</dc:creator>
  <cp:lastModifiedBy>Petr Diblik</cp:lastModifiedBy>
  <dcterms:created xsi:type="dcterms:W3CDTF">2020-12-14T05:40:50Z</dcterms:created>
  <dcterms:modified xsi:type="dcterms:W3CDTF">2020-12-14T05:40:58Z</dcterms:modified>
</cp:coreProperties>
</file>